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1"/>
  </bookViews>
  <sheets>
    <sheet name="položky" sheetId="1" r:id="rId1"/>
    <sheet name="kapitoly" sheetId="2" r:id="rId2"/>
    <sheet name="akce_nová" sheetId="3" r:id="rId3"/>
    <sheet name="Financování" sheetId="4" r:id="rId4"/>
    <sheet name="příjmy" sheetId="5" r:id="rId5"/>
    <sheet name="výdaje" sheetId="6" r:id="rId6"/>
  </sheets>
  <definedNames>
    <definedName name="_xlnm._FilterDatabase" localSheetId="4" hidden="1">'příjmy'!$A$6:$D$248</definedName>
    <definedName name="_xlnm._FilterDatabase" localSheetId="5" hidden="1">'výdaje'!$A$6:$D$762</definedName>
    <definedName name="Excel_BuiltIn__FilterDatabase_8">'příjmy'!$A$6:$D$248</definedName>
  </definedNames>
  <calcPr fullCalcOnLoad="1"/>
</workbook>
</file>

<file path=xl/sharedStrings.xml><?xml version="1.0" encoding="utf-8"?>
<sst xmlns="http://schemas.openxmlformats.org/spreadsheetml/2006/main" count="3422" uniqueCount="871">
  <si>
    <t>Centrum České Švýcarsko II</t>
  </si>
  <si>
    <t>2392   6121</t>
  </si>
  <si>
    <t xml:space="preserve">Oranžové hřiště   </t>
  </si>
  <si>
    <t>0390   6129</t>
  </si>
  <si>
    <t>1390   6129</t>
  </si>
  <si>
    <t>Dotace   UZ13233   EU</t>
  </si>
  <si>
    <t>Dotace   UZ13233   ČR</t>
  </si>
  <si>
    <t>2376</t>
  </si>
  <si>
    <t>2376 Dotace Flexibilně pro odlehčovací služby, nástroj 33-zdroj 5</t>
  </si>
  <si>
    <t>2376 Dotace Flexibilně pro odlehčovací služby, nástroj 33-zdroj 1</t>
  </si>
  <si>
    <t>Dotace Flexibilně pro odlehčovací služby  2376</t>
  </si>
  <si>
    <t>Dotace Podpora terénní práce - AMARI poradna  2374</t>
  </si>
  <si>
    <t>Dotace  UZ15291</t>
  </si>
  <si>
    <t>Kompenzace ztráty na daních z lesů na území NP</t>
  </si>
  <si>
    <t>Městská zeleň 0387</t>
  </si>
  <si>
    <t>1335 popl. za odnětí pozemků plnění fcí lesa</t>
  </si>
  <si>
    <t>ZPF 1334,5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</si>
  <si>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</si>
  <si>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</si>
  <si>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</si>
  <si>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</si>
  <si>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</si>
  <si>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</si>
  <si>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</si>
  <si>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</si>
  <si>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</si>
  <si>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</si>
  <si>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</si>
  <si>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</si>
  <si>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</si>
  <si>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</si>
  <si>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</si>
  <si>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</si>
  <si>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</si>
  <si>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</si>
  <si>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</si>
  <si>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</si>
  <si>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</si>
  <si>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</si>
  <si>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</si>
  <si>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</si>
  <si>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</si>
  <si>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</si>
  <si>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</si>
  <si>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</si>
  <si>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</si>
  <si>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</si>
  <si>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</si>
  <si>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</si>
  <si>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</si>
  <si>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Návrh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</si>
  <si>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</si>
  <si>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</si>
  <si>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</si>
  <si>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</si>
  <si>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</si>
  <si>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</si>
  <si>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</si>
  <si>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</si>
  <si>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</si>
  <si>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</si>
  <si>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</si>
  <si>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</si>
  <si>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</si>
  <si>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</si>
  <si>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</si>
  <si>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</si>
  <si>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</si>
  <si>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</si>
  <si>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</si>
  <si>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</si>
  <si>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</si>
  <si>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</si>
  <si>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</si>
  <si>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</si>
  <si>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</si>
  <si>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</si>
  <si>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</si>
  <si>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</si>
  <si>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</si>
  <si>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</si>
  <si>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</si>
  <si>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</si>
  <si>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</si>
  <si>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</si>
  <si>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</si>
  <si>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</si>
  <si>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</si>
  <si>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</si>
  <si>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</si>
  <si>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</si>
  <si>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</si>
  <si>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</si>
  <si>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</si>
  <si>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</si>
  <si>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</si>
  <si>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</si>
  <si>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</si>
  <si>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</si>
  <si>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</si>
  <si>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</si>
  <si>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</si>
  <si>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</si>
  <si>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</si>
  <si>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</si>
  <si>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</si>
  <si>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</si>
  <si>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</si>
  <si>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</si>
  <si>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</si>
  <si>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</si>
  <si>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</si>
  <si>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</si>
  <si>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</si>
  <si>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</si>
  <si>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</si>
  <si>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</si>
  <si>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</si>
  <si>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</si>
  <si>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</si>
  <si>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</si>
  <si>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</si>
  <si>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</si>
  <si>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</si>
  <si>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</si>
  <si>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</si>
  <si>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</si>
  <si>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</si>
  <si>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</si>
  <si>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</si>
  <si>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</si>
  <si>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</si>
  <si>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</si>
  <si>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</si>
  <si>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</si>
  <si>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</si>
  <si>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</si>
  <si>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</si>
  <si>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</si>
  <si>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</si>
  <si>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</si>
  <si>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</si>
  <si>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</si>
  <si>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</si>
  <si>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</si>
  <si>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</si>
  <si>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</si>
  <si>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</si>
  <si>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</si>
  <si>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</si>
  <si>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</si>
  <si>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</si>
  <si>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</si>
  <si>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</si>
  <si>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</si>
  <si>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</si>
  <si>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</si>
  <si>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</si>
  <si>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</si>
  <si>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</si>
  <si>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</si>
  <si>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</si>
  <si>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</si>
  <si>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</si>
  <si>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</si>
  <si>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</si>
  <si>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</si>
  <si>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</si>
  <si>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</si>
  <si>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</si>
  <si>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</si>
  <si>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</si>
  <si>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</si>
  <si>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</si>
  <si>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</si>
  <si>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</si>
  <si>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</si>
  <si>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</si>
  <si>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</si>
  <si>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</si>
  <si>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</si>
  <si>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</si>
  <si>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</si>
  <si>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</si>
  <si>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</si>
  <si>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</si>
  <si>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</si>
  <si>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</si>
  <si>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</si>
  <si>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</si>
  <si>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</si>
  <si>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</si>
  <si>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</si>
  <si>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</si>
  <si>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</si>
  <si>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</si>
  <si>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</si>
  <si>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</si>
  <si>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</si>
  <si>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</si>
  <si>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</si>
  <si>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</si>
  <si>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</si>
  <si>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</si>
  <si>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</si>
  <si>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</si>
  <si>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</si>
  <si>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</si>
  <si>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</si>
  <si>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</si>
  <si>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</si>
  <si>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</si>
  <si>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</si>
  <si>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</si>
  <si>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</si>
  <si>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</si>
  <si>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</si>
  <si>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</si>
  <si>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</si>
  <si>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</si>
  <si>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</si>
  <si>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</si>
  <si>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</si>
  <si>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</si>
  <si>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</si>
  <si>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</si>
  <si>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</si>
  <si>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</si>
  <si>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</si>
  <si>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</si>
  <si>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</si>
  <si>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</si>
  <si>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</si>
  <si>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</si>
  <si>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</si>
  <si>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</si>
  <si>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</si>
  <si>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</si>
  <si>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</si>
  <si>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</si>
  <si>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</si>
  <si>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</si>
  <si>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</si>
  <si>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</si>
  <si>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</si>
  <si>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</si>
  <si>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</si>
  <si>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</si>
  <si>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</si>
  <si>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</si>
  <si>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</si>
  <si>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</si>
  <si>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</si>
  <si>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</si>
  <si>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</si>
  <si>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</si>
  <si>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</si>
  <si>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</si>
  <si>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</si>
  <si>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</si>
  <si>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</si>
  <si>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</si>
  <si>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</si>
  <si>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</si>
  <si>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</si>
  <si>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</si>
  <si>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</si>
  <si>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</si>
  <si>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</si>
  <si>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</si>
  <si>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</si>
  <si>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</si>
  <si>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</si>
  <si>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</si>
  <si>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</si>
  <si>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</si>
  <si>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</si>
  <si>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</si>
  <si>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</si>
  <si>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</si>
  <si>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</si>
  <si>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</si>
  <si>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</si>
  <si>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</si>
  <si>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</si>
  <si>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</si>
  <si>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</si>
  <si>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</si>
  <si>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</si>
  <si>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</si>
  <si>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</si>
  <si>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</si>
  <si>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</si>
  <si>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</si>
  <si>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</si>
  <si>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</si>
  <si>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</si>
  <si>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</si>
  <si>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</si>
  <si>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</si>
  <si>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</si>
  <si>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</si>
  <si>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</si>
  <si>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</si>
  <si>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</si>
  <si>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</si>
  <si>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</si>
  <si>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</si>
  <si>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</si>
  <si>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</si>
  <si>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</si>
  <si>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</si>
  <si>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</si>
  <si>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</si>
  <si>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</si>
  <si>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</si>
  <si>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</si>
  <si>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</si>
  <si>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</si>
  <si>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</si>
  <si>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</si>
  <si>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</si>
  <si>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</si>
  <si>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</si>
  <si>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</si>
  <si>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</si>
  <si>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</si>
  <si>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</si>
  <si>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Kino-KD - ozvučovací systém</t>
  </si>
  <si>
    <t>I.rozpočtová rezerva  1390 6129</t>
  </si>
  <si>
    <t>Financování  CELKEM</t>
  </si>
  <si>
    <t>Splátky úvěru ČMHB, splátky půjčky ze SFŽP na ČOV+kanalizace</t>
  </si>
  <si>
    <t>0341</t>
  </si>
  <si>
    <t>Dotace na městský park</t>
  </si>
  <si>
    <t>Centrum NP České Švýcarsko I</t>
  </si>
  <si>
    <t>2374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</si>
  <si>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</si>
  <si>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</si>
  <si>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</si>
  <si>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</si>
  <si>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</si>
  <si>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</si>
  <si>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</si>
  <si>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</si>
  <si>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</si>
  <si>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</si>
  <si>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Rezerva pro vrácení kaucí   2390  6129</t>
  </si>
  <si>
    <t>0376 Příspěvek města na provoz p.o.KOSTKA</t>
  </si>
  <si>
    <t>Příspěvek města na provoz p.o.KOSTKA  0376</t>
  </si>
  <si>
    <t>Výstavba    0394</t>
  </si>
  <si>
    <t>3114 prodej DNM (PD)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</si>
  <si>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</si>
  <si>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</si>
  <si>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</si>
  <si>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</si>
  <si>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</si>
  <si>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</si>
  <si>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</si>
  <si>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</si>
  <si>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</si>
  <si>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</si>
  <si>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</si>
  <si>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</si>
  <si>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</si>
  <si>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</si>
  <si>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</si>
  <si>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</si>
  <si>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</si>
  <si>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</si>
  <si>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</si>
  <si>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</si>
  <si>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</si>
  <si>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</si>
  <si>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</si>
  <si>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</si>
  <si>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</si>
  <si>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</si>
  <si>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</si>
  <si>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</si>
  <si>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</si>
  <si>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</si>
  <si>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</si>
  <si>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</si>
  <si>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</si>
  <si>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</si>
  <si>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</si>
  <si>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</si>
  <si>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</si>
  <si>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</si>
  <si>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</si>
  <si>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</si>
  <si>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</si>
  <si>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</si>
  <si>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</si>
  <si>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</si>
  <si>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</si>
  <si>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</si>
  <si>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</si>
  <si>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</si>
  <si>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</si>
  <si>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</si>
  <si>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</si>
  <si>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</si>
  <si>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</si>
  <si>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</si>
  <si>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</si>
  <si>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</si>
  <si>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</si>
  <si>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</si>
  <si>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</si>
  <si>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</si>
  <si>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>Volby do Evropského parlamentu  2353</t>
  </si>
  <si>
    <t>Dotace   UZ98348</t>
  </si>
  <si>
    <t>neinv.přij.dot.ze SR  4116  UZ13224  ČR</t>
  </si>
  <si>
    <t>neinv.přij.dot.ze SR  4116  UZ13224  EU</t>
  </si>
  <si>
    <t>VPP              0393  (nové smlouvy-nástroj 33-zdroj 1)</t>
  </si>
  <si>
    <t>VPP              0393  (nové smlouvy-nástroj 33-zdroj 5)</t>
  </si>
  <si>
    <t>0314 Dotace na zateplení ZŠ Krásná Lípa, nástroj 54-zdroj 5</t>
  </si>
  <si>
    <t>0314 Dotace na zateplení ZŠ Krásná Lípa, nástroj 54-zdroj 1</t>
  </si>
  <si>
    <t>Regenerace Křinického nám. 1305</t>
  </si>
  <si>
    <t>4377</t>
  </si>
  <si>
    <t xml:space="preserve">Účelový příspěvek na úhradu ztráty HV  RELAX Kr. Lípa </t>
  </si>
  <si>
    <t>2122 odvody p.o.</t>
  </si>
  <si>
    <t>RELAX Krásná Lípa 4377</t>
  </si>
  <si>
    <t>Odvod</t>
  </si>
  <si>
    <t>p.o.</t>
  </si>
  <si>
    <t xml:space="preserve">Úroky z úvěru ČMHB, úroky z půjčky SFŽP na ČOV+kanalizace, Regenerace Křin.nám </t>
  </si>
  <si>
    <t>Dotace   UZ14008</t>
  </si>
  <si>
    <t>3353</t>
  </si>
  <si>
    <t>Projekt CZECH POINT 3353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</si>
  <si>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</si>
  <si>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</si>
  <si>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</si>
  <si>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</si>
  <si>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</si>
  <si>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</si>
  <si>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</si>
  <si>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</si>
  <si>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</si>
  <si>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</si>
  <si>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</si>
  <si>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</si>
  <si>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</si>
  <si>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</si>
  <si>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</si>
  <si>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</si>
  <si>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</si>
  <si>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</si>
  <si>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</si>
  <si>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</si>
  <si>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</si>
  <si>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</si>
  <si>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</si>
  <si>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</si>
  <si>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</si>
  <si>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</si>
  <si>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</si>
  <si>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</si>
  <si>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</si>
  <si>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</si>
  <si>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</si>
  <si>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</si>
  <si>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</si>
  <si>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</si>
  <si>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</si>
  <si>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</si>
  <si>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</si>
  <si>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</si>
  <si>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</si>
  <si>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</si>
  <si>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</si>
  <si>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</si>
  <si>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</si>
  <si>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</si>
  <si>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</si>
  <si>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</si>
  <si>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</si>
  <si>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</si>
  <si>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</si>
  <si>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</si>
  <si>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</si>
  <si>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</si>
  <si>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</si>
  <si>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</si>
  <si>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</si>
  <si>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</si>
  <si>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</si>
  <si>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</si>
  <si>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</si>
  <si>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</si>
  <si>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</si>
  <si>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</si>
  <si>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</si>
  <si>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</si>
  <si>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</si>
  <si>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</si>
  <si>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</si>
  <si>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</si>
  <si>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</si>
  <si>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</si>
  <si>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</si>
  <si>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</si>
  <si>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</si>
  <si>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</si>
  <si>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</si>
  <si>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</si>
  <si>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</si>
  <si>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</si>
  <si>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</si>
  <si>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</si>
  <si>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</si>
  <si>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</si>
  <si>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</si>
  <si>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</si>
  <si>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</si>
  <si>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</si>
  <si>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</si>
  <si>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</si>
  <si>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</si>
  <si>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</si>
  <si>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</si>
  <si>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</si>
  <si>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</si>
  <si>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</si>
  <si>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</si>
  <si>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</si>
  <si>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</si>
  <si>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</si>
  <si>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</si>
  <si>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</si>
  <si>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</si>
  <si>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</si>
  <si>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</si>
  <si>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</si>
  <si>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</si>
  <si>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</si>
  <si>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</si>
  <si>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</si>
  <si>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</si>
  <si>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</si>
  <si>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</si>
  <si>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</si>
  <si>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</si>
  <si>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</si>
  <si>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</si>
  <si>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</si>
  <si>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</si>
  <si>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</si>
  <si>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</si>
  <si>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</si>
  <si>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</si>
  <si>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</si>
  <si>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</si>
  <si>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</si>
  <si>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</si>
  <si>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</si>
  <si>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</si>
  <si>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</si>
  <si>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</si>
  <si>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</si>
  <si>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</si>
  <si>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</si>
  <si>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</si>
  <si>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</si>
  <si>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</si>
  <si>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</si>
  <si>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</si>
  <si>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</si>
  <si>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</si>
  <si>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</si>
  <si>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</si>
  <si>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0375</t>
  </si>
  <si>
    <t>Dotace  UZ17778</t>
  </si>
  <si>
    <t>2379</t>
  </si>
  <si>
    <t>Regenerace Křin. náměstí</t>
  </si>
  <si>
    <t>Překlenovací úvěr na financování akce Regenerace Křinického náměstí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</si>
  <si>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</si>
  <si>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</si>
  <si>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</si>
  <si>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</si>
  <si>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</si>
  <si>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</si>
  <si>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</si>
  <si>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</si>
  <si>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</si>
  <si>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</si>
  <si>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</si>
  <si>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</si>
  <si>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</si>
  <si>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</si>
  <si>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</si>
  <si>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</si>
  <si>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</si>
  <si>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</si>
  <si>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</si>
  <si>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</si>
  <si>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</si>
  <si>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</si>
  <si>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</si>
  <si>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</si>
  <si>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</si>
  <si>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</si>
  <si>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</si>
  <si>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</si>
  <si>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</si>
  <si>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</si>
  <si>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</si>
  <si>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</si>
  <si>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</si>
  <si>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</si>
  <si>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</si>
  <si>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</si>
  <si>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</si>
  <si>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</si>
  <si>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</si>
  <si>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</si>
  <si>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</si>
  <si>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</si>
  <si>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</si>
  <si>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</si>
  <si>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</si>
  <si>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</si>
  <si>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</si>
  <si>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</si>
  <si>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</si>
  <si>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</si>
  <si>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</si>
  <si>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</si>
  <si>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</si>
  <si>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</si>
  <si>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</si>
  <si>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</si>
  <si>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</si>
  <si>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</si>
  <si>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</si>
  <si>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</si>
  <si>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</si>
  <si>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</si>
  <si>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</si>
  <si>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</si>
  <si>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</si>
  <si>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</si>
  <si>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</si>
  <si>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</si>
  <si>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</si>
  <si>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</si>
  <si>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</si>
  <si>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</si>
  <si>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</si>
  <si>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</si>
  <si>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</si>
  <si>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Přebytek  předchozího roku vč. zhodnocených finan. prostředků</t>
  </si>
  <si>
    <t>Příjmy z prodeje nemovitostí</t>
  </si>
  <si>
    <t>Provozní</t>
  </si>
  <si>
    <t>Investiční</t>
  </si>
  <si>
    <t xml:space="preserve">Příjem SVS, a.s. - úroky z půjčky SFŽP ČR na ČOV+kanalizace  </t>
  </si>
  <si>
    <t xml:space="preserve">Příspěvek města RELAX, p.o. - neinv. výdaje </t>
  </si>
  <si>
    <t>Rekonstrukce kaple ve Vlčí Hoře     0386   6121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</si>
  <si>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</si>
  <si>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</si>
  <si>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</si>
  <si>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</si>
  <si>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</si>
  <si>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</si>
  <si>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</si>
  <si>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</si>
  <si>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neinv.přij.dot.ze SR  4116  UZ13101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</si>
  <si>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</si>
  <si>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</si>
  <si>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</si>
  <si>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</si>
  <si>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</si>
  <si>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</si>
  <si>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</si>
  <si>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</si>
  <si>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</si>
  <si>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</si>
  <si>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</si>
  <si>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</si>
  <si>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</si>
  <si>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</si>
  <si>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</si>
  <si>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</si>
  <si>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</si>
  <si>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</si>
  <si>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</si>
  <si>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</si>
  <si>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</si>
  <si>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</si>
  <si>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</si>
  <si>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</si>
  <si>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</si>
  <si>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</si>
  <si>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</si>
  <si>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</si>
  <si>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</si>
  <si>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</si>
  <si>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</si>
  <si>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</si>
  <si>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</si>
  <si>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</si>
  <si>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</si>
  <si>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</si>
  <si>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</si>
  <si>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</si>
  <si>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</si>
  <si>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</si>
  <si>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</si>
  <si>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</si>
  <si>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</si>
  <si>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</si>
  <si>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</si>
  <si>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</si>
  <si>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</si>
  <si>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</si>
  <si>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</si>
  <si>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</si>
  <si>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</si>
  <si>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</si>
  <si>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</si>
  <si>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</si>
  <si>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</si>
  <si>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</si>
  <si>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</si>
  <si>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</si>
  <si>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</si>
  <si>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</si>
  <si>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</si>
  <si>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</si>
  <si>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</si>
  <si>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</si>
  <si>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</si>
  <si>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</si>
  <si>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</si>
  <si>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</si>
  <si>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</si>
  <si>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</si>
  <si>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</si>
  <si>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</si>
  <si>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</si>
  <si>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</si>
  <si>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</si>
  <si>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</si>
  <si>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</si>
  <si>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</si>
  <si>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</si>
  <si>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</si>
  <si>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</si>
  <si>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</si>
  <si>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</si>
  <si>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</si>
  <si>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</si>
  <si>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</si>
  <si>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</si>
  <si>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</si>
  <si>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</si>
  <si>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</si>
  <si>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</si>
  <si>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</si>
  <si>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</si>
  <si>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</si>
  <si>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</si>
  <si>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</si>
  <si>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</si>
  <si>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</si>
  <si>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</si>
  <si>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</si>
  <si>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</si>
  <si>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</si>
  <si>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</si>
  <si>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</si>
  <si>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</si>
  <si>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</si>
  <si>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</si>
  <si>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</si>
  <si>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</si>
  <si>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</si>
  <si>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</si>
  <si>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</si>
  <si>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</si>
  <si>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</si>
  <si>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</si>
  <si>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</si>
  <si>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</si>
  <si>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</si>
  <si>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</si>
  <si>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</si>
  <si>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</si>
  <si>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</si>
  <si>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</si>
  <si>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</si>
  <si>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</si>
  <si>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</si>
  <si>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</si>
  <si>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</si>
  <si>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</si>
  <si>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</si>
  <si>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</si>
  <si>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</si>
  <si>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</si>
  <si>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</si>
  <si>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</si>
  <si>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</si>
  <si>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</si>
  <si>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</si>
  <si>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</si>
  <si>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</si>
  <si>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</si>
  <si>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</si>
  <si>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</si>
  <si>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</si>
  <si>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</si>
  <si>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</si>
  <si>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</si>
  <si>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</si>
  <si>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</si>
  <si>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</si>
  <si>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</si>
  <si>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</si>
  <si>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</si>
  <si>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</si>
  <si>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</si>
  <si>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</si>
  <si>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</si>
  <si>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</si>
  <si>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</si>
  <si>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</si>
  <si>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</si>
  <si>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</si>
  <si>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</si>
  <si>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</si>
  <si>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</si>
  <si>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</si>
  <si>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</si>
  <si>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Dotace   UZ15319   EU</t>
  </si>
  <si>
    <t>Dotace   UZ90001   SFŽP</t>
  </si>
  <si>
    <t>2387 Dotace Obnova zeleně-biodiverzita, nástroj 53-zdroj 5</t>
  </si>
  <si>
    <t>2387 Dotace Obnova zeleně-biodiverzita, nástroj 53-zdroj 1</t>
  </si>
  <si>
    <t>Dotace Obnova zeleně - biodiverzita  2387</t>
  </si>
  <si>
    <t>4305   6121</t>
  </si>
  <si>
    <t>4305</t>
  </si>
  <si>
    <t xml:space="preserve">Rekonstrukce mostku v Máněsově ulici </t>
  </si>
  <si>
    <t>2387   5139, 5169</t>
  </si>
  <si>
    <t>Flexibilně pro odlehčovací služby p.o. KOSTKA  2376</t>
  </si>
  <si>
    <t>města Krásné Lípy</t>
  </si>
  <si>
    <t>Rozpočtové provizorium roku 2010</t>
  </si>
  <si>
    <t>Rozpočtové provizorium roku 2010 - PŘÍJMY /kapitoly/</t>
  </si>
  <si>
    <t>Rozpočet</t>
  </si>
  <si>
    <t>2010</t>
  </si>
  <si>
    <t>Rozpočtové provizorium roku 2010 - PŘÍJMY /rozpočtové položky/</t>
  </si>
  <si>
    <t>Rozpočtové provizorium roku 2010 - VÝDAJE  /rozpočtové položky/</t>
  </si>
  <si>
    <t>Rozpočtové provizorium 2010</t>
  </si>
  <si>
    <t xml:space="preserve"> RO</t>
  </si>
  <si>
    <t>Rozpočtové provizorium roku 2010 - Příjmy</t>
  </si>
  <si>
    <t>Rozpočtové provizorium roku 2010 - Výdaje</t>
  </si>
  <si>
    <t xml:space="preserve">RO </t>
  </si>
  <si>
    <t>Rozpočtové provizorium roku 2010 - VÝDAJE /kapitoly/</t>
  </si>
  <si>
    <t>RO 2010   v tis. Kč</t>
  </si>
  <si>
    <t xml:space="preserve"> RO 2010</t>
  </si>
  <si>
    <t xml:space="preserve"> RO 2010  v tis. Kč</t>
  </si>
  <si>
    <t>2376 Flexibilně pro odlehčovací služby KOSTKA Krásná Lípa</t>
  </si>
  <si>
    <t>1305 Dotace Regenerace Křinického náměstí, nástroj 38-zdroj 5</t>
  </si>
  <si>
    <t>Dotace   UZ84505   EU</t>
  </si>
  <si>
    <t>Dotace   UZ84501   ČR</t>
  </si>
  <si>
    <t>1305 Dotace Regenerace Křinického náměstí, nástroj 38-zdroj 1</t>
  </si>
  <si>
    <t>Dotace Regenerace Křinického náměstí  1305</t>
  </si>
  <si>
    <t>Překlenovací úvěr - úhrada</t>
  </si>
  <si>
    <t>Překlenovací úvěr - příjem</t>
  </si>
  <si>
    <t xml:space="preserve">VPP              0393  </t>
  </si>
  <si>
    <t>tis. Kč</t>
  </si>
  <si>
    <t>Obnova zeleně        2387  5139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</si>
</sst>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59" fillId="0" borderId="7" applyNumberFormat="0" applyFill="0" applyAlignment="0" applyProtection="0"/>
    <xf numFmtId="0" fontId="3" fillId="0" borderId="0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33" borderId="12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33" borderId="128" xfId="0" applyNumberFormat="1" applyFont="1" applyFill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29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3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3" fontId="0" fillId="33" borderId="132" xfId="0" applyNumberFormat="1" applyFont="1" applyFill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0" fontId="0" fillId="33" borderId="134" xfId="0" applyFont="1" applyFill="1" applyBorder="1" applyAlignment="1">
      <alignment/>
    </xf>
    <xf numFmtId="0" fontId="0" fillId="33" borderId="135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0" fontId="0" fillId="33" borderId="137" xfId="0" applyFont="1" applyFill="1" applyBorder="1" applyAlignment="1">
      <alignment/>
    </xf>
    <xf numFmtId="0" fontId="0" fillId="33" borderId="138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39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0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32" xfId="0" applyNumberFormat="1" applyFont="1" applyFill="1" applyBorder="1" applyAlignment="1">
      <alignment horizontal="center"/>
    </xf>
    <xf numFmtId="49" fontId="0" fillId="33" borderId="142" xfId="48" applyNumberFormat="1" applyFont="1" applyFill="1" applyBorder="1" applyAlignment="1" applyProtection="1">
      <alignment horizontal="center"/>
      <protection/>
    </xf>
    <xf numFmtId="3" fontId="0" fillId="33" borderId="143" xfId="0" applyNumberFormat="1" applyFont="1" applyFill="1" applyBorder="1" applyAlignment="1">
      <alignment horizontal="center"/>
    </xf>
    <xf numFmtId="49" fontId="0" fillId="33" borderId="133" xfId="48" applyNumberFormat="1" applyFont="1" applyFill="1" applyBorder="1" applyAlignment="1" applyProtection="1">
      <alignment horizontal="center"/>
      <protection/>
    </xf>
    <xf numFmtId="0" fontId="0" fillId="33" borderId="136" xfId="0" applyFont="1" applyFill="1" applyBorder="1" applyAlignment="1">
      <alignment/>
    </xf>
    <xf numFmtId="3" fontId="0" fillId="33" borderId="12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4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0" fontId="0" fillId="33" borderId="134" xfId="0" applyFont="1" applyFill="1" applyBorder="1" applyAlignment="1">
      <alignment horizontal="left"/>
    </xf>
    <xf numFmtId="0" fontId="0" fillId="33" borderId="135" xfId="0" applyFont="1" applyFill="1" applyBorder="1" applyAlignment="1">
      <alignment horizontal="left"/>
    </xf>
    <xf numFmtId="3" fontId="10" fillId="0" borderId="134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10" fillId="0" borderId="144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27" xfId="48" applyNumberFormat="1" applyFont="1" applyFill="1" applyBorder="1" applyAlignment="1" applyProtection="1">
      <alignment horizontal="center"/>
      <protection/>
    </xf>
    <xf numFmtId="9" fontId="10" fillId="0" borderId="136" xfId="48" applyFont="1" applyFill="1" applyBorder="1" applyAlignment="1" applyProtection="1">
      <alignment/>
      <protection/>
    </xf>
    <xf numFmtId="0" fontId="0" fillId="33" borderId="146" xfId="0" applyFont="1" applyFill="1" applyBorder="1" applyAlignment="1">
      <alignment/>
    </xf>
    <xf numFmtId="3" fontId="10" fillId="0" borderId="136" xfId="0" applyNumberFormat="1" applyFont="1" applyFill="1" applyBorder="1" applyAlignment="1" applyProtection="1">
      <alignment/>
      <protection/>
    </xf>
    <xf numFmtId="0" fontId="10" fillId="33" borderId="134" xfId="0" applyFont="1" applyFill="1" applyBorder="1" applyAlignment="1">
      <alignment/>
    </xf>
    <xf numFmtId="0" fontId="11" fillId="33" borderId="129" xfId="0" applyFont="1" applyFill="1" applyBorder="1" applyAlignment="1">
      <alignment/>
    </xf>
    <xf numFmtId="49" fontId="0" fillId="33" borderId="128" xfId="48" applyNumberFormat="1" applyFont="1" applyFill="1" applyBorder="1" applyAlignment="1" applyProtection="1">
      <alignment horizontal="center"/>
      <protection/>
    </xf>
    <xf numFmtId="0" fontId="0" fillId="33" borderId="147" xfId="0" applyFont="1" applyFill="1" applyBorder="1" applyAlignment="1">
      <alignment/>
    </xf>
    <xf numFmtId="0" fontId="10" fillId="33" borderId="147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3" xfId="0" applyNumberFormat="1" applyFont="1" applyFill="1" applyBorder="1" applyAlignment="1">
      <alignment horizontal="center"/>
    </xf>
    <xf numFmtId="49" fontId="0" fillId="33" borderId="142" xfId="0" applyNumberFormat="1" applyFont="1" applyFill="1" applyBorder="1" applyAlignment="1">
      <alignment horizontal="center"/>
    </xf>
    <xf numFmtId="49" fontId="0" fillId="33" borderId="13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4" xfId="48" applyFont="1" applyFill="1" applyBorder="1" applyAlignment="1" applyProtection="1">
      <alignment/>
      <protection/>
    </xf>
    <xf numFmtId="0" fontId="24" fillId="33" borderId="135" xfId="0" applyFont="1" applyFill="1" applyBorder="1" applyAlignment="1">
      <alignment/>
    </xf>
    <xf numFmtId="0" fontId="24" fillId="33" borderId="137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48" xfId="0" applyFont="1" applyFill="1" applyBorder="1" applyAlignment="1">
      <alignment/>
    </xf>
    <xf numFmtId="0" fontId="25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2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4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35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0" fontId="9" fillId="35" borderId="149" xfId="0" applyFont="1" applyFill="1" applyBorder="1" applyAlignment="1">
      <alignment/>
    </xf>
    <xf numFmtId="0" fontId="0" fillId="33" borderId="14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 horizontal="center"/>
    </xf>
    <xf numFmtId="0" fontId="0" fillId="33" borderId="127" xfId="0" applyFont="1" applyFill="1" applyBorder="1" applyAlignment="1">
      <alignment horizontal="center"/>
    </xf>
    <xf numFmtId="0" fontId="0" fillId="33" borderId="128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39" xfId="0" applyNumberFormat="1" applyFont="1" applyFill="1" applyBorder="1" applyAlignment="1">
      <alignment horizontal="center"/>
    </xf>
    <xf numFmtId="49" fontId="9" fillId="35" borderId="149" xfId="0" applyNumberFormat="1" applyFont="1" applyFill="1" applyBorder="1" applyAlignment="1">
      <alignment horizontal="center"/>
    </xf>
    <xf numFmtId="0" fontId="0" fillId="33" borderId="13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0" fontId="0" fillId="33" borderId="146" xfId="0" applyFont="1" applyFill="1" applyBorder="1" applyAlignment="1">
      <alignment/>
    </xf>
    <xf numFmtId="3" fontId="0" fillId="33" borderId="13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4" xfId="48" applyFont="1" applyFill="1" applyBorder="1" applyAlignment="1" applyProtection="1">
      <alignment/>
      <protection/>
    </xf>
    <xf numFmtId="3" fontId="10" fillId="0" borderId="129" xfId="0" applyNumberFormat="1" applyFont="1" applyFill="1" applyBorder="1" applyAlignment="1" applyProtection="1">
      <alignment/>
      <protection/>
    </xf>
    <xf numFmtId="0" fontId="0" fillId="0" borderId="137" xfId="0" applyFont="1" applyBorder="1" applyAlignment="1">
      <alignment/>
    </xf>
    <xf numFmtId="3" fontId="0" fillId="33" borderId="128" xfId="0" applyNumberFormat="1" applyFont="1" applyFill="1" applyBorder="1" applyAlignment="1">
      <alignment horizontal="center"/>
    </xf>
    <xf numFmtId="0" fontId="10" fillId="0" borderId="134" xfId="0" applyFont="1" applyBorder="1" applyAlignment="1">
      <alignment/>
    </xf>
    <xf numFmtId="0" fontId="0" fillId="0" borderId="138" xfId="0" applyFont="1" applyBorder="1" applyAlignment="1">
      <alignment/>
    </xf>
    <xf numFmtId="0" fontId="10" fillId="0" borderId="129" xfId="0" applyFont="1" applyBorder="1" applyAlignment="1">
      <alignment horizontal="left"/>
    </xf>
    <xf numFmtId="49" fontId="0" fillId="33" borderId="53" xfId="0" applyNumberFormat="1" applyFill="1" applyBorder="1" applyAlignment="1">
      <alignment horizontal="center"/>
    </xf>
    <xf numFmtId="0" fontId="0" fillId="33" borderId="134" xfId="0" applyFill="1" applyBorder="1" applyAlignment="1">
      <alignment/>
    </xf>
    <xf numFmtId="0" fontId="0" fillId="33" borderId="137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31" xfId="0" applyNumberFormat="1" applyFont="1" applyFill="1" applyBorder="1" applyAlignment="1">
      <alignment horizontal="left"/>
    </xf>
    <xf numFmtId="3" fontId="0" fillId="33" borderId="135" xfId="0" applyNumberFormat="1" applyFont="1" applyFill="1" applyBorder="1" applyAlignment="1">
      <alignment horizontal="left"/>
    </xf>
    <xf numFmtId="3" fontId="0" fillId="33" borderId="138" xfId="0" applyNumberFormat="1" applyFont="1" applyFill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10" fillId="0" borderId="148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47" xfId="0" applyFill="1" applyBorder="1" applyAlignment="1">
      <alignment/>
    </xf>
    <xf numFmtId="0" fontId="0" fillId="33" borderId="135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29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33" borderId="14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3" fontId="0" fillId="0" borderId="15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29" xfId="0" applyFont="1" applyFill="1" applyBorder="1" applyAlignment="1">
      <alignment/>
    </xf>
    <xf numFmtId="0" fontId="0" fillId="0" borderId="0" xfId="0" applyBorder="1" applyAlignment="1">
      <alignment/>
    </xf>
    <xf numFmtId="49" fontId="12" fillId="35" borderId="31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7" xfId="0" applyNumberForma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153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2" fontId="4" fillId="35" borderId="155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3" fontId="0" fillId="0" borderId="23" xfId="0" applyNumberFormat="1" applyFill="1" applyBorder="1" applyAlignment="1" applyProtection="1">
      <alignment horizontal="center"/>
      <protection locked="0"/>
    </xf>
    <xf numFmtId="3" fontId="19" fillId="35" borderId="156" xfId="4" applyNumberFormat="1" applyFont="1" applyFill="1" applyBorder="1" applyAlignment="1" applyProtection="1">
      <alignment horizontal="center"/>
      <protection/>
    </xf>
    <xf numFmtId="3" fontId="19" fillId="35" borderId="157" xfId="4" applyNumberFormat="1" applyFont="1" applyFill="1" applyBorder="1" applyAlignment="1" applyProtection="1">
      <alignment horizontal="center"/>
      <protection/>
    </xf>
    <xf numFmtId="0" fontId="19" fillId="35" borderId="65" xfId="4" applyNumberFormat="1" applyFont="1" applyFill="1" applyBorder="1" applyAlignment="1" applyProtection="1">
      <alignment horizontal="center"/>
      <protection/>
    </xf>
    <xf numFmtId="0" fontId="19" fillId="35" borderId="116" xfId="4" applyNumberFormat="1" applyFont="1" applyFill="1" applyBorder="1" applyAlignment="1" applyProtection="1">
      <alignment horizontal="center"/>
      <protection/>
    </xf>
    <xf numFmtId="3" fontId="19" fillId="35" borderId="116" xfId="4" applyNumberFormat="1" applyFont="1" applyFill="1" applyBorder="1" applyAlignment="1" applyProtection="1">
      <alignment horizontal="center"/>
      <protection/>
    </xf>
    <xf numFmtId="3" fontId="9" fillId="35" borderId="33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0" fillId="0" borderId="139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3" fontId="0" fillId="0" borderId="128" xfId="0" applyNumberFormat="1" applyFont="1" applyFill="1" applyBorder="1" applyAlignment="1">
      <alignment horizontal="center"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9" xfId="0" applyFont="1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49" fontId="0" fillId="0" borderId="53" xfId="48" applyNumberFormat="1" applyFont="1" applyFill="1" applyBorder="1" applyAlignment="1" applyProtection="1">
      <alignment horizontal="center"/>
      <protection/>
    </xf>
    <xf numFmtId="0" fontId="0" fillId="0" borderId="134" xfId="0" applyFont="1" applyFill="1" applyBorder="1" applyAlignment="1">
      <alignment/>
    </xf>
    <xf numFmtId="3" fontId="19" fillId="35" borderId="155" xfId="2" applyNumberFormat="1" applyFont="1" applyFill="1" applyBorder="1" applyAlignment="1" applyProtection="1">
      <alignment horizontal="center"/>
      <protection/>
    </xf>
    <xf numFmtId="0" fontId="19" fillId="35" borderId="66" xfId="4" applyNumberFormat="1" applyFont="1" applyFill="1" applyBorder="1" applyAlignment="1" applyProtection="1">
      <alignment horizontal="center"/>
      <protection/>
    </xf>
    <xf numFmtId="3" fontId="19" fillId="35" borderId="66" xfId="4" applyNumberFormat="1" applyFont="1" applyFill="1" applyBorder="1" applyAlignment="1" applyProtection="1">
      <alignment horizontal="center"/>
      <protection/>
    </xf>
    <xf numFmtId="0" fontId="4" fillId="0" borderId="158" xfId="0" applyFont="1" applyBorder="1" applyAlignment="1">
      <alignment horizontal="center"/>
    </xf>
    <xf numFmtId="3" fontId="21" fillId="33" borderId="159" xfId="4" applyNumberFormat="1" applyFont="1" applyFill="1" applyBorder="1" applyAlignment="1" applyProtection="1">
      <alignment horizontal="center"/>
      <protection/>
    </xf>
    <xf numFmtId="3" fontId="21" fillId="33" borderId="160" xfId="4" applyNumberFormat="1" applyFont="1" applyFill="1" applyBorder="1" applyAlignment="1" applyProtection="1">
      <alignment horizontal="center"/>
      <protection/>
    </xf>
    <xf numFmtId="3" fontId="21" fillId="33" borderId="161" xfId="4" applyNumberFormat="1" applyFont="1" applyFill="1" applyBorder="1" applyAlignment="1" applyProtection="1">
      <alignment horizontal="center"/>
      <protection/>
    </xf>
    <xf numFmtId="3" fontId="21" fillId="33" borderId="162" xfId="4" applyNumberFormat="1" applyFont="1" applyFill="1" applyBorder="1" applyAlignment="1" applyProtection="1">
      <alignment horizontal="center"/>
      <protection/>
    </xf>
    <xf numFmtId="3" fontId="19" fillId="35" borderId="163" xfId="2" applyNumberFormat="1" applyFont="1" applyFill="1" applyBorder="1" applyAlignment="1" applyProtection="1">
      <alignment horizontal="center"/>
      <protection/>
    </xf>
    <xf numFmtId="3" fontId="21" fillId="33" borderId="144" xfId="4" applyNumberFormat="1" applyFont="1" applyFill="1" applyBorder="1" applyAlignment="1" applyProtection="1">
      <alignment horizontal="center"/>
      <protection/>
    </xf>
    <xf numFmtId="3" fontId="21" fillId="33" borderId="164" xfId="4" applyNumberFormat="1" applyFont="1" applyFill="1" applyBorder="1" applyAlignment="1" applyProtection="1">
      <alignment horizontal="center"/>
      <protection/>
    </xf>
    <xf numFmtId="3" fontId="21" fillId="33" borderId="129" xfId="4" applyNumberFormat="1" applyFont="1" applyFill="1" applyBorder="1" applyAlignment="1" applyProtection="1">
      <alignment horizontal="center"/>
      <protection/>
    </xf>
    <xf numFmtId="3" fontId="21" fillId="33" borderId="141" xfId="4" applyNumberFormat="1" applyFont="1" applyFill="1" applyBorder="1" applyAlignment="1" applyProtection="1">
      <alignment horizontal="center"/>
      <protection/>
    </xf>
    <xf numFmtId="0" fontId="4" fillId="0" borderId="165" xfId="0" applyFont="1" applyFill="1" applyBorder="1" applyAlignment="1">
      <alignment horizontal="center"/>
    </xf>
    <xf numFmtId="49" fontId="16" fillId="0" borderId="165" xfId="2" applyNumberFormat="1" applyFont="1" applyFill="1" applyBorder="1" applyAlignment="1" applyProtection="1">
      <alignment horizontal="center"/>
      <protection/>
    </xf>
    <xf numFmtId="3" fontId="19" fillId="0" borderId="165" xfId="2" applyNumberFormat="1" applyFont="1" applyFill="1" applyBorder="1" applyAlignment="1" applyProtection="1">
      <alignment horizontal="center"/>
      <protection/>
    </xf>
    <xf numFmtId="3" fontId="19" fillId="0" borderId="165" xfId="4" applyNumberFormat="1" applyFont="1" applyFill="1" applyBorder="1" applyAlignment="1" applyProtection="1">
      <alignment horizontal="center"/>
      <protection/>
    </xf>
    <xf numFmtId="3" fontId="21" fillId="0" borderId="165" xfId="4" applyNumberFormat="1" applyFont="1" applyFill="1" applyBorder="1" applyAlignment="1" applyProtection="1">
      <alignment horizontal="center"/>
      <protection/>
    </xf>
    <xf numFmtId="0" fontId="19" fillId="0" borderId="165" xfId="4" applyNumberFormat="1" applyFont="1" applyFill="1" applyBorder="1" applyAlignment="1" applyProtection="1">
      <alignment horizontal="center"/>
      <protection/>
    </xf>
    <xf numFmtId="3" fontId="21" fillId="0" borderId="159" xfId="4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3" fontId="19" fillId="35" borderId="108" xfId="2" applyNumberFormat="1" applyFont="1" applyFill="1" applyBorder="1" applyAlignment="1" applyProtection="1">
      <alignment horizontal="center"/>
      <protection/>
    </xf>
    <xf numFmtId="3" fontId="19" fillId="35" borderId="166" xfId="4" applyNumberFormat="1" applyFont="1" applyFill="1" applyBorder="1" applyAlignment="1" applyProtection="1">
      <alignment horizontal="center"/>
      <protection/>
    </xf>
    <xf numFmtId="3" fontId="21" fillId="33" borderId="167" xfId="4" applyNumberFormat="1" applyFont="1" applyFill="1" applyBorder="1" applyAlignment="1" applyProtection="1">
      <alignment horizontal="center"/>
      <protection/>
    </xf>
    <xf numFmtId="3" fontId="21" fillId="33" borderId="168" xfId="4" applyNumberFormat="1" applyFont="1" applyFill="1" applyBorder="1" applyAlignment="1" applyProtection="1">
      <alignment horizontal="center"/>
      <protection/>
    </xf>
    <xf numFmtId="3" fontId="21" fillId="33" borderId="87" xfId="4" applyNumberFormat="1" applyFont="1" applyFill="1" applyBorder="1" applyAlignment="1" applyProtection="1">
      <alignment horizontal="center"/>
      <protection/>
    </xf>
    <xf numFmtId="3" fontId="21" fillId="33" borderId="169" xfId="4" applyNumberFormat="1" applyFont="1" applyFill="1" applyBorder="1" applyAlignment="1" applyProtection="1">
      <alignment horizontal="center"/>
      <protection/>
    </xf>
    <xf numFmtId="3" fontId="21" fillId="33" borderId="134" xfId="4" applyNumberFormat="1" applyFont="1" applyFill="1" applyBorder="1" applyAlignment="1" applyProtection="1">
      <alignment horizontal="center"/>
      <protection/>
    </xf>
    <xf numFmtId="3" fontId="19" fillId="33" borderId="164" xfId="4" applyNumberFormat="1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3" fontId="16" fillId="33" borderId="0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13" fillId="36" borderId="3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/>
    </xf>
    <xf numFmtId="3" fontId="30" fillId="33" borderId="12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3" fontId="30" fillId="33" borderId="21" xfId="0" applyNumberFormat="1" applyFont="1" applyFill="1" applyBorder="1" applyAlignment="1">
      <alignment horizontal="center"/>
    </xf>
    <xf numFmtId="3" fontId="30" fillId="0" borderId="21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1" fillId="35" borderId="30" xfId="0" applyFont="1" applyFill="1" applyBorder="1" applyAlignment="1">
      <alignment/>
    </xf>
    <xf numFmtId="3" fontId="31" fillId="35" borderId="30" xfId="0" applyNumberFormat="1" applyFont="1" applyFill="1" applyBorder="1" applyAlignment="1">
      <alignment horizontal="center"/>
    </xf>
    <xf numFmtId="0" fontId="30" fillId="0" borderId="126" xfId="0" applyFont="1" applyBorder="1" applyAlignment="1">
      <alignment/>
    </xf>
    <xf numFmtId="3" fontId="30" fillId="33" borderId="126" xfId="0" applyNumberFormat="1" applyFont="1" applyFill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37" borderId="21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30" fillId="0" borderId="37" xfId="0" applyFont="1" applyBorder="1" applyAlignment="1">
      <alignment horizontal="left"/>
    </xf>
    <xf numFmtId="3" fontId="30" fillId="0" borderId="126" xfId="0" applyNumberFormat="1" applyFont="1" applyBorder="1" applyAlignment="1">
      <alignment horizontal="center"/>
    </xf>
    <xf numFmtId="0" fontId="13" fillId="36" borderId="30" xfId="0" applyFont="1" applyFill="1" applyBorder="1" applyAlignment="1">
      <alignment/>
    </xf>
    <xf numFmtId="0" fontId="30" fillId="33" borderId="21" xfId="0" applyFont="1" applyFill="1" applyBorder="1" applyAlignment="1">
      <alignment/>
    </xf>
    <xf numFmtId="0" fontId="13" fillId="36" borderId="170" xfId="0" applyFont="1" applyFill="1" applyBorder="1" applyAlignment="1">
      <alignment/>
    </xf>
    <xf numFmtId="3" fontId="13" fillId="36" borderId="170" xfId="0" applyNumberFormat="1" applyFont="1" applyFill="1" applyBorder="1" applyAlignment="1">
      <alignment horizontal="center"/>
    </xf>
    <xf numFmtId="3" fontId="31" fillId="38" borderId="30" xfId="0" applyNumberFormat="1" applyFont="1" applyFill="1" applyBorder="1" applyAlignment="1">
      <alignment horizontal="center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pane xSplit="3" ySplit="5" topLeftCell="A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U37" sqref="AU3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6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3" width="9.75390625" style="1" customWidth="1"/>
    <col min="14" max="14" width="11.25390625" style="1" customWidth="1"/>
    <col min="15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849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850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20</v>
      </c>
      <c r="B2" s="13"/>
      <c r="C2" s="14" t="s">
        <v>858</v>
      </c>
      <c r="D2" s="15"/>
      <c r="E2" s="16" t="s">
        <v>22</v>
      </c>
      <c r="F2" s="17" t="s">
        <v>23</v>
      </c>
      <c r="G2" s="18" t="s">
        <v>24</v>
      </c>
      <c r="H2" s="19" t="s">
        <v>24</v>
      </c>
      <c r="I2" s="19" t="s">
        <v>24</v>
      </c>
      <c r="J2" s="19" t="s">
        <v>25</v>
      </c>
      <c r="K2" s="19" t="s">
        <v>26</v>
      </c>
      <c r="L2" s="20" t="s">
        <v>27</v>
      </c>
      <c r="M2" s="21" t="s">
        <v>28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36</v>
      </c>
      <c r="V2" s="21" t="s">
        <v>37</v>
      </c>
      <c r="W2" s="20" t="s">
        <v>38</v>
      </c>
      <c r="X2" s="21" t="s">
        <v>39</v>
      </c>
      <c r="Y2" s="21" t="s">
        <v>424</v>
      </c>
      <c r="Z2" s="21" t="s">
        <v>40</v>
      </c>
      <c r="AA2" s="21" t="s">
        <v>41</v>
      </c>
      <c r="AB2" s="21" t="s">
        <v>42</v>
      </c>
      <c r="AC2" s="21" t="s">
        <v>43</v>
      </c>
      <c r="AD2" s="21" t="s">
        <v>44</v>
      </c>
      <c r="AE2" s="21" t="s">
        <v>45</v>
      </c>
      <c r="AF2" s="21" t="s">
        <v>46</v>
      </c>
      <c r="AG2" s="21" t="s">
        <v>47</v>
      </c>
      <c r="AH2" s="21" t="s">
        <v>48</v>
      </c>
      <c r="AI2" s="21" t="s">
        <v>49</v>
      </c>
      <c r="AJ2" s="22" t="s">
        <v>51</v>
      </c>
      <c r="AK2" s="22" t="s">
        <v>52</v>
      </c>
      <c r="AL2" s="23" t="s">
        <v>53</v>
      </c>
      <c r="AM2" s="21" t="s">
        <v>54</v>
      </c>
      <c r="AN2" s="21" t="s">
        <v>55</v>
      </c>
      <c r="AO2" s="21" t="s">
        <v>56</v>
      </c>
      <c r="AP2" s="24" t="s">
        <v>57</v>
      </c>
      <c r="AQ2" s="25" t="s">
        <v>57</v>
      </c>
      <c r="AR2" s="26"/>
      <c r="AS2" s="12" t="s">
        <v>58</v>
      </c>
      <c r="AT2" s="13"/>
      <c r="AU2" s="14" t="s">
        <v>855</v>
      </c>
      <c r="AV2" s="27"/>
      <c r="AW2" s="28" t="s">
        <v>59</v>
      </c>
      <c r="AX2" s="29" t="s">
        <v>60</v>
      </c>
      <c r="AY2" s="29" t="s">
        <v>61</v>
      </c>
      <c r="AZ2" s="30" t="s">
        <v>62</v>
      </c>
      <c r="BA2" s="31" t="s">
        <v>63</v>
      </c>
      <c r="BB2" s="31" t="s">
        <v>64</v>
      </c>
      <c r="BC2" s="31" t="s">
        <v>65</v>
      </c>
      <c r="BD2" s="29" t="s">
        <v>66</v>
      </c>
      <c r="BE2" s="32" t="s">
        <v>67</v>
      </c>
      <c r="BF2" s="33" t="s">
        <v>68</v>
      </c>
      <c r="BG2" s="21" t="s">
        <v>69</v>
      </c>
      <c r="BH2" s="33" t="s">
        <v>70</v>
      </c>
      <c r="BI2" s="33" t="s">
        <v>71</v>
      </c>
      <c r="BJ2" s="34" t="s">
        <v>67</v>
      </c>
      <c r="BK2" s="35" t="s">
        <v>72</v>
      </c>
      <c r="BL2" s="36" t="s">
        <v>73</v>
      </c>
      <c r="BM2" s="33" t="s">
        <v>74</v>
      </c>
      <c r="BN2" s="33" t="s">
        <v>75</v>
      </c>
      <c r="BO2" s="33" t="s">
        <v>76</v>
      </c>
      <c r="BP2" s="21" t="s">
        <v>77</v>
      </c>
      <c r="BQ2" s="33" t="s">
        <v>78</v>
      </c>
      <c r="BR2" s="33" t="s">
        <v>79</v>
      </c>
      <c r="BS2" s="32" t="s">
        <v>80</v>
      </c>
      <c r="BT2" s="33" t="s">
        <v>81</v>
      </c>
      <c r="BU2" s="31" t="s">
        <v>82</v>
      </c>
      <c r="BV2" s="33" t="s">
        <v>83</v>
      </c>
      <c r="BW2" s="33" t="s">
        <v>84</v>
      </c>
      <c r="BX2" s="33" t="s">
        <v>85</v>
      </c>
      <c r="BY2" s="33" t="s">
        <v>86</v>
      </c>
      <c r="BZ2" s="21" t="s">
        <v>87</v>
      </c>
      <c r="CA2" s="32" t="s">
        <v>88</v>
      </c>
      <c r="CB2" s="33" t="s">
        <v>89</v>
      </c>
      <c r="CC2" s="33" t="s">
        <v>90</v>
      </c>
      <c r="CD2" s="33" t="s">
        <v>91</v>
      </c>
      <c r="CE2" s="33" t="s">
        <v>92</v>
      </c>
      <c r="CF2" s="33" t="s">
        <v>93</v>
      </c>
      <c r="CG2" s="32" t="s">
        <v>94</v>
      </c>
      <c r="CH2" s="33" t="s">
        <v>95</v>
      </c>
      <c r="CI2" s="33" t="s">
        <v>95</v>
      </c>
      <c r="CJ2" s="37" t="s">
        <v>96</v>
      </c>
      <c r="CK2" s="38" t="s">
        <v>97</v>
      </c>
      <c r="CL2" s="38" t="s">
        <v>98</v>
      </c>
      <c r="CM2" s="39" t="s">
        <v>99</v>
      </c>
      <c r="CN2" s="39" t="s">
        <v>100</v>
      </c>
      <c r="CO2" s="39" t="s">
        <v>101</v>
      </c>
      <c r="CP2" s="38" t="s">
        <v>102</v>
      </c>
      <c r="CQ2" s="38" t="s">
        <v>22</v>
      </c>
      <c r="CR2" s="39" t="s">
        <v>103</v>
      </c>
      <c r="CS2" s="39" t="s">
        <v>104</v>
      </c>
      <c r="CT2" s="39" t="s">
        <v>105</v>
      </c>
      <c r="CU2" s="39" t="s">
        <v>106</v>
      </c>
      <c r="CV2" s="33" t="s">
        <v>107</v>
      </c>
      <c r="CW2" s="33" t="s">
        <v>108</v>
      </c>
      <c r="CX2" s="40" t="s">
        <v>109</v>
      </c>
      <c r="CY2" s="40" t="s">
        <v>110</v>
      </c>
      <c r="CZ2" s="41" t="s">
        <v>111</v>
      </c>
    </row>
    <row r="3" spans="1:104" ht="10.5" customHeight="1">
      <c r="A3" s="42" t="s">
        <v>112</v>
      </c>
      <c r="B3" s="43"/>
      <c r="C3" s="44"/>
      <c r="D3" s="45"/>
      <c r="E3" s="46" t="s">
        <v>113</v>
      </c>
      <c r="F3" s="47" t="s">
        <v>114</v>
      </c>
      <c r="G3" s="47" t="s">
        <v>115</v>
      </c>
      <c r="H3" s="47" t="s">
        <v>116</v>
      </c>
      <c r="I3" s="47" t="s">
        <v>117</v>
      </c>
      <c r="J3" s="47">
        <v>1211</v>
      </c>
      <c r="K3" s="47" t="s">
        <v>118</v>
      </c>
      <c r="L3" s="48" t="s">
        <v>119</v>
      </c>
      <c r="M3" s="49" t="s">
        <v>120</v>
      </c>
      <c r="N3" s="49">
        <v>1333</v>
      </c>
      <c r="O3" s="49" t="s">
        <v>121</v>
      </c>
      <c r="P3" s="49" t="s">
        <v>122</v>
      </c>
      <c r="Q3" s="49" t="s">
        <v>123</v>
      </c>
      <c r="R3" s="49" t="s">
        <v>124</v>
      </c>
      <c r="S3" s="49" t="s">
        <v>125</v>
      </c>
      <c r="T3" s="49" t="s">
        <v>126</v>
      </c>
      <c r="U3" s="49" t="s">
        <v>127</v>
      </c>
      <c r="V3" s="50" t="s">
        <v>128</v>
      </c>
      <c r="W3" s="51" t="s">
        <v>129</v>
      </c>
      <c r="X3" s="49" t="s">
        <v>130</v>
      </c>
      <c r="Y3" s="585" t="s">
        <v>425</v>
      </c>
      <c r="Z3" s="49" t="s">
        <v>131</v>
      </c>
      <c r="AA3" s="49" t="s">
        <v>132</v>
      </c>
      <c r="AB3" s="49" t="s">
        <v>133</v>
      </c>
      <c r="AC3" s="49" t="s">
        <v>134</v>
      </c>
      <c r="AD3" s="49" t="s">
        <v>135</v>
      </c>
      <c r="AE3" s="49" t="s">
        <v>136</v>
      </c>
      <c r="AF3" s="49" t="s">
        <v>137</v>
      </c>
      <c r="AG3" s="49">
        <v>2322</v>
      </c>
      <c r="AH3" s="49" t="s">
        <v>138</v>
      </c>
      <c r="AI3" s="49" t="s">
        <v>139</v>
      </c>
      <c r="AJ3" s="52" t="s">
        <v>140</v>
      </c>
      <c r="AK3" s="52"/>
      <c r="AL3" s="51" t="s">
        <v>129</v>
      </c>
      <c r="AM3" s="49" t="s">
        <v>132</v>
      </c>
      <c r="AN3" s="49" t="s">
        <v>133</v>
      </c>
      <c r="AO3" s="49" t="s">
        <v>129</v>
      </c>
      <c r="AP3" s="53" t="s">
        <v>141</v>
      </c>
      <c r="AQ3" s="54" t="s">
        <v>142</v>
      </c>
      <c r="AR3" s="54"/>
      <c r="AS3" s="42" t="s">
        <v>112</v>
      </c>
      <c r="AT3" s="43"/>
      <c r="AU3" s="44" t="s">
        <v>848</v>
      </c>
      <c r="AV3" s="55"/>
      <c r="AW3" s="56" t="s">
        <v>143</v>
      </c>
      <c r="AX3" s="57"/>
      <c r="AY3" s="57">
        <v>5021</v>
      </c>
      <c r="AZ3" s="58" t="s">
        <v>144</v>
      </c>
      <c r="BA3" s="58" t="s">
        <v>145</v>
      </c>
      <c r="BB3" s="57" t="s">
        <v>145</v>
      </c>
      <c r="BC3" s="59" t="s">
        <v>146</v>
      </c>
      <c r="BD3" s="57" t="s">
        <v>147</v>
      </c>
      <c r="BE3" s="60"/>
      <c r="BF3" s="61">
        <v>5132</v>
      </c>
      <c r="BG3" s="49" t="s">
        <v>148</v>
      </c>
      <c r="BH3" s="61"/>
      <c r="BI3" s="62" t="s">
        <v>149</v>
      </c>
      <c r="BJ3" s="63"/>
      <c r="BK3" s="64"/>
      <c r="BL3" s="65"/>
      <c r="BM3" s="61"/>
      <c r="BN3" s="61"/>
      <c r="BO3" s="61" t="s">
        <v>150</v>
      </c>
      <c r="BP3" s="49" t="s">
        <v>151</v>
      </c>
      <c r="BQ3" s="61"/>
      <c r="BR3" s="61" t="s">
        <v>150</v>
      </c>
      <c r="BS3" s="66" t="s">
        <v>130</v>
      </c>
      <c r="BT3" s="61" t="s">
        <v>152</v>
      </c>
      <c r="BU3" s="58"/>
      <c r="BV3" s="61" t="s">
        <v>153</v>
      </c>
      <c r="BW3" s="61" t="s">
        <v>154</v>
      </c>
      <c r="BX3" s="61" t="s">
        <v>155</v>
      </c>
      <c r="BY3" s="61" t="s">
        <v>156</v>
      </c>
      <c r="BZ3" s="49" t="s">
        <v>157</v>
      </c>
      <c r="CA3" s="66" t="s">
        <v>158</v>
      </c>
      <c r="CB3" s="61"/>
      <c r="CC3" s="61"/>
      <c r="CD3" s="61"/>
      <c r="CE3" s="61"/>
      <c r="CF3" s="61" t="s">
        <v>159</v>
      </c>
      <c r="CG3" s="66" t="s">
        <v>160</v>
      </c>
      <c r="CH3" s="61" t="s">
        <v>161</v>
      </c>
      <c r="CI3" s="61" t="s">
        <v>162</v>
      </c>
      <c r="CJ3" s="67" t="s">
        <v>163</v>
      </c>
      <c r="CK3" s="68">
        <v>5193</v>
      </c>
      <c r="CL3" s="68" t="s">
        <v>164</v>
      </c>
      <c r="CM3" s="69" t="s">
        <v>165</v>
      </c>
      <c r="CN3" s="67" t="s">
        <v>166</v>
      </c>
      <c r="CO3" s="69" t="s">
        <v>167</v>
      </c>
      <c r="CP3" s="68"/>
      <c r="CQ3" s="68" t="s">
        <v>168</v>
      </c>
      <c r="CR3" s="69">
        <v>5410</v>
      </c>
      <c r="CS3" s="70" t="s">
        <v>167</v>
      </c>
      <c r="CT3" s="69" t="s">
        <v>169</v>
      </c>
      <c r="CU3" s="69"/>
      <c r="CV3" s="61"/>
      <c r="CW3" s="61"/>
      <c r="CX3" s="71" t="s">
        <v>170</v>
      </c>
      <c r="CY3" s="71" t="s">
        <v>171</v>
      </c>
      <c r="CZ3" s="72"/>
    </row>
    <row r="4" spans="1:104" ht="12" customHeight="1" thickBot="1">
      <c r="A4" s="73" t="s">
        <v>172</v>
      </c>
      <c r="B4" s="74"/>
      <c r="C4" s="75" t="s">
        <v>173</v>
      </c>
      <c r="D4" s="76"/>
      <c r="E4" s="77" t="s">
        <v>174</v>
      </c>
      <c r="F4" s="78">
        <v>1111</v>
      </c>
      <c r="G4" s="78" t="s">
        <v>175</v>
      </c>
      <c r="H4" s="78">
        <v>1121</v>
      </c>
      <c r="I4" s="78">
        <v>1122</v>
      </c>
      <c r="J4" s="79" t="s">
        <v>176</v>
      </c>
      <c r="K4" s="78">
        <v>1511</v>
      </c>
      <c r="L4" s="80" t="s">
        <v>177</v>
      </c>
      <c r="M4" s="81">
        <v>1361</v>
      </c>
      <c r="N4" s="81" t="s">
        <v>16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178</v>
      </c>
      <c r="W4" s="80" t="s">
        <v>179</v>
      </c>
      <c r="X4" s="81">
        <v>2111</v>
      </c>
      <c r="Y4" s="81">
        <v>2122</v>
      </c>
      <c r="Z4" s="81">
        <v>2112</v>
      </c>
      <c r="AA4" s="81">
        <v>2131</v>
      </c>
      <c r="AB4" s="83" t="s">
        <v>180</v>
      </c>
      <c r="AC4" s="81">
        <v>2141</v>
      </c>
      <c r="AD4" s="81">
        <v>2142</v>
      </c>
      <c r="AE4" s="82" t="s">
        <v>181</v>
      </c>
      <c r="AF4" s="81">
        <v>2310</v>
      </c>
      <c r="AG4" s="81" t="s">
        <v>182</v>
      </c>
      <c r="AH4" s="81" t="s">
        <v>183</v>
      </c>
      <c r="AI4" s="81">
        <v>2460.242</v>
      </c>
      <c r="AJ4" s="81" t="s">
        <v>184</v>
      </c>
      <c r="AK4" s="52"/>
      <c r="AL4" s="80" t="s">
        <v>185</v>
      </c>
      <c r="AM4" s="81">
        <v>3111</v>
      </c>
      <c r="AN4" s="81">
        <v>3112</v>
      </c>
      <c r="AO4" s="81" t="s">
        <v>186</v>
      </c>
      <c r="AP4" s="84" t="s">
        <v>187</v>
      </c>
      <c r="AQ4" s="85"/>
      <c r="AR4" s="86"/>
      <c r="AS4" s="73" t="s">
        <v>172</v>
      </c>
      <c r="AT4" s="74"/>
      <c r="AU4" s="75" t="s">
        <v>173</v>
      </c>
      <c r="AV4" s="87"/>
      <c r="AW4" s="88" t="s">
        <v>188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189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190</v>
      </c>
      <c r="CI4" s="93">
        <v>5182</v>
      </c>
      <c r="CJ4" s="97">
        <v>519</v>
      </c>
      <c r="CK4" s="98" t="s">
        <v>191</v>
      </c>
      <c r="CL4" s="57" t="s">
        <v>192</v>
      </c>
      <c r="CM4" s="98" t="s">
        <v>193</v>
      </c>
      <c r="CN4" s="97" t="s">
        <v>194</v>
      </c>
      <c r="CO4" s="98">
        <v>536</v>
      </c>
      <c r="CP4" s="98">
        <v>5361</v>
      </c>
      <c r="CQ4" s="98" t="s">
        <v>195</v>
      </c>
      <c r="CR4" s="98">
        <v>5499</v>
      </c>
      <c r="CS4" s="98" t="s">
        <v>196</v>
      </c>
      <c r="CT4" s="98" t="s">
        <v>197</v>
      </c>
      <c r="CU4" s="98">
        <v>61</v>
      </c>
      <c r="CV4" s="93">
        <v>612</v>
      </c>
      <c r="CW4" s="93">
        <v>611</v>
      </c>
      <c r="CX4" s="93"/>
      <c r="CY4" s="93" t="s">
        <v>198</v>
      </c>
      <c r="CZ4" s="99">
        <v>8</v>
      </c>
    </row>
    <row r="5" spans="1:108" ht="12.75" customHeight="1" thickBot="1">
      <c r="A5" s="100" t="s">
        <v>859</v>
      </c>
      <c r="B5" s="101"/>
      <c r="C5" s="102">
        <f>SUM(E5,L5,W5,AJ5,AK5,AL5,AP5,AQ5)</f>
        <v>77900</v>
      </c>
      <c r="D5" s="103"/>
      <c r="E5" s="104">
        <f aca="true" t="shared" si="0" ref="E5:AQ5">SUM(E7,E10,E13,E18,E23,E34,E41,E59,E61)</f>
        <v>28365</v>
      </c>
      <c r="F5" s="105">
        <f t="shared" si="0"/>
        <v>5300</v>
      </c>
      <c r="G5" s="106">
        <f t="shared" si="0"/>
        <v>900</v>
      </c>
      <c r="H5" s="105">
        <f t="shared" si="0"/>
        <v>7300</v>
      </c>
      <c r="I5" s="107">
        <f t="shared" si="0"/>
        <v>1832</v>
      </c>
      <c r="J5" s="107">
        <f t="shared" si="0"/>
        <v>11203</v>
      </c>
      <c r="K5" s="107">
        <f t="shared" si="0"/>
        <v>1830</v>
      </c>
      <c r="L5" s="108">
        <f t="shared" si="0"/>
        <v>2770</v>
      </c>
      <c r="M5" s="106">
        <f t="shared" si="0"/>
        <v>550</v>
      </c>
      <c r="N5" s="105">
        <f t="shared" si="0"/>
        <v>0</v>
      </c>
      <c r="O5" s="105">
        <f t="shared" si="0"/>
        <v>0</v>
      </c>
      <c r="P5" s="105">
        <f t="shared" si="0"/>
        <v>1540</v>
      </c>
      <c r="Q5" s="105">
        <f t="shared" si="0"/>
        <v>49</v>
      </c>
      <c r="R5" s="105">
        <f t="shared" si="0"/>
        <v>32</v>
      </c>
      <c r="S5" s="105">
        <f t="shared" si="0"/>
        <v>15</v>
      </c>
      <c r="T5" s="105">
        <f t="shared" si="0"/>
        <v>0</v>
      </c>
      <c r="U5" s="105">
        <f t="shared" si="0"/>
        <v>19</v>
      </c>
      <c r="V5" s="105">
        <f t="shared" si="0"/>
        <v>565</v>
      </c>
      <c r="W5" s="108">
        <f t="shared" si="0"/>
        <v>11457</v>
      </c>
      <c r="X5" s="106">
        <f t="shared" si="0"/>
        <v>258</v>
      </c>
      <c r="Y5" s="105">
        <f t="shared" si="0"/>
        <v>0</v>
      </c>
      <c r="Z5" s="105">
        <f t="shared" si="0"/>
        <v>0</v>
      </c>
      <c r="AA5" s="105">
        <f t="shared" si="0"/>
        <v>120</v>
      </c>
      <c r="AB5" s="105">
        <f t="shared" si="0"/>
        <v>7719</v>
      </c>
      <c r="AC5" s="105">
        <f t="shared" si="0"/>
        <v>374</v>
      </c>
      <c r="AD5" s="105">
        <f t="shared" si="0"/>
        <v>0</v>
      </c>
      <c r="AE5" s="105">
        <f t="shared" si="0"/>
        <v>0</v>
      </c>
      <c r="AF5" s="105">
        <f t="shared" si="0"/>
        <v>0</v>
      </c>
      <c r="AG5" s="105">
        <f t="shared" si="0"/>
        <v>0</v>
      </c>
      <c r="AH5" s="105">
        <f t="shared" si="0"/>
        <v>2926</v>
      </c>
      <c r="AI5" s="105">
        <f t="shared" si="0"/>
        <v>60</v>
      </c>
      <c r="AJ5" s="109">
        <f t="shared" si="0"/>
        <v>1113</v>
      </c>
      <c r="AK5" s="110">
        <f t="shared" si="0"/>
        <v>0</v>
      </c>
      <c r="AL5" s="108">
        <f t="shared" si="0"/>
        <v>2486</v>
      </c>
      <c r="AM5" s="106">
        <f t="shared" si="0"/>
        <v>400</v>
      </c>
      <c r="AN5" s="105">
        <f t="shared" si="0"/>
        <v>500</v>
      </c>
      <c r="AO5" s="107">
        <f t="shared" si="0"/>
        <v>1586</v>
      </c>
      <c r="AP5" s="108">
        <f t="shared" si="0"/>
        <v>31470</v>
      </c>
      <c r="AQ5" s="111">
        <f t="shared" si="0"/>
        <v>239</v>
      </c>
      <c r="AR5" s="100"/>
      <c r="AS5" s="100" t="s">
        <v>857</v>
      </c>
      <c r="AT5" s="101"/>
      <c r="AU5" s="102">
        <f>SUM(AW5,BE5,BK5,BS5,BL5,CA5,CG5,CJ5,CM5,CN5,CO5,CR5,CS5,CT5,CU5,CX5,CY5,CZ5)</f>
        <v>66607.9</v>
      </c>
      <c r="AV5" s="103"/>
      <c r="AW5" s="112">
        <f aca="true" t="shared" si="1" ref="AW5:CB5">SUM(AW7,AW10,AW13,AW18,AW23,AW34,AW41,AW59,AW61)</f>
        <v>15383.900000000001</v>
      </c>
      <c r="AX5" s="113">
        <f t="shared" si="1"/>
        <v>9689</v>
      </c>
      <c r="AY5" s="113">
        <f t="shared" si="1"/>
        <v>1897</v>
      </c>
      <c r="AZ5" s="113"/>
      <c r="BA5" s="114">
        <f t="shared" si="1"/>
        <v>2690.75</v>
      </c>
      <c r="BB5" s="115">
        <f t="shared" si="1"/>
        <v>1026.15</v>
      </c>
      <c r="BC5" s="116">
        <f t="shared" si="1"/>
        <v>80</v>
      </c>
      <c r="BD5" s="116">
        <f t="shared" si="1"/>
        <v>1</v>
      </c>
      <c r="BE5" s="117">
        <f t="shared" si="1"/>
        <v>2042</v>
      </c>
      <c r="BF5" s="113">
        <f t="shared" si="1"/>
        <v>65</v>
      </c>
      <c r="BG5" s="118">
        <f t="shared" si="1"/>
        <v>90</v>
      </c>
      <c r="BH5" s="118">
        <f t="shared" si="1"/>
        <v>105</v>
      </c>
      <c r="BI5" s="118">
        <f t="shared" si="1"/>
        <v>0</v>
      </c>
      <c r="BJ5" s="119">
        <f t="shared" si="1"/>
        <v>1782</v>
      </c>
      <c r="BK5" s="120">
        <f t="shared" si="1"/>
        <v>770</v>
      </c>
      <c r="BL5" s="121">
        <f t="shared" si="1"/>
        <v>5170</v>
      </c>
      <c r="BM5" s="116">
        <f t="shared" si="1"/>
        <v>937</v>
      </c>
      <c r="BN5" s="118">
        <f t="shared" si="1"/>
        <v>784</v>
      </c>
      <c r="BO5" s="122">
        <f t="shared" si="1"/>
        <v>1335</v>
      </c>
      <c r="BP5" s="118">
        <f t="shared" si="1"/>
        <v>0</v>
      </c>
      <c r="BQ5" s="118">
        <f t="shared" si="1"/>
        <v>1099</v>
      </c>
      <c r="BR5" s="118">
        <f t="shared" si="1"/>
        <v>1015</v>
      </c>
      <c r="BS5" s="123">
        <f t="shared" si="1"/>
        <v>6937</v>
      </c>
      <c r="BT5" s="118">
        <f t="shared" si="1"/>
        <v>129</v>
      </c>
      <c r="BU5" s="118">
        <f t="shared" si="1"/>
        <v>240</v>
      </c>
      <c r="BV5" s="118">
        <f t="shared" si="1"/>
        <v>686</v>
      </c>
      <c r="BW5" s="118">
        <f t="shared" si="1"/>
        <v>337</v>
      </c>
      <c r="BX5" s="124">
        <f t="shared" si="1"/>
        <v>114</v>
      </c>
      <c r="BY5" s="125">
        <f t="shared" si="1"/>
        <v>220</v>
      </c>
      <c r="BZ5" s="113">
        <f t="shared" si="1"/>
        <v>5211</v>
      </c>
      <c r="CA5" s="117">
        <f t="shared" si="1"/>
        <v>1140</v>
      </c>
      <c r="CB5" s="126">
        <f t="shared" si="1"/>
        <v>548</v>
      </c>
      <c r="CC5" s="115">
        <f aca="true" t="shared" si="2" ref="CC5:CZ5">SUM(CC7,CC10,CC13,CC18,CC23,CC34,CC41,CC59,CC61)</f>
        <v>125</v>
      </c>
      <c r="CD5" s="115">
        <f t="shared" si="2"/>
        <v>44</v>
      </c>
      <c r="CE5" s="115">
        <f t="shared" si="2"/>
        <v>123</v>
      </c>
      <c r="CF5" s="116">
        <f t="shared" si="2"/>
        <v>300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35</v>
      </c>
      <c r="CK5" s="129">
        <f t="shared" si="2"/>
        <v>0</v>
      </c>
      <c r="CL5" s="127">
        <f t="shared" si="2"/>
        <v>35</v>
      </c>
      <c r="CM5" s="130">
        <f t="shared" si="2"/>
        <v>1020</v>
      </c>
      <c r="CN5" s="123">
        <f t="shared" si="2"/>
        <v>100</v>
      </c>
      <c r="CO5" s="123">
        <f t="shared" si="2"/>
        <v>2191</v>
      </c>
      <c r="CP5" s="114">
        <f t="shared" si="2"/>
        <v>285</v>
      </c>
      <c r="CQ5" s="127">
        <f t="shared" si="2"/>
        <v>1906</v>
      </c>
      <c r="CR5" s="131">
        <f t="shared" si="2"/>
        <v>0</v>
      </c>
      <c r="CS5" s="123">
        <f t="shared" si="2"/>
        <v>5139</v>
      </c>
      <c r="CT5" s="123">
        <f t="shared" si="2"/>
        <v>230</v>
      </c>
      <c r="CU5" s="123">
        <f t="shared" si="2"/>
        <v>16925</v>
      </c>
      <c r="CV5" s="113">
        <f t="shared" si="2"/>
        <v>16425</v>
      </c>
      <c r="CW5" s="113">
        <f t="shared" si="2"/>
        <v>500</v>
      </c>
      <c r="CX5" s="123">
        <f t="shared" si="2"/>
        <v>9445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199</v>
      </c>
      <c r="B7" s="152"/>
      <c r="C7" s="153">
        <f aca="true" t="shared" si="3" ref="C7:C38">SUM(E7,L7,W7,AJ7,AK7,AL7,AP7,AQ7)</f>
        <v>1586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0</v>
      </c>
      <c r="M7" s="158">
        <f t="shared" si="4"/>
        <v>0</v>
      </c>
      <c r="N7" s="158">
        <f t="shared" si="4"/>
        <v>0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0</v>
      </c>
      <c r="AQ7" s="160">
        <f t="shared" si="4"/>
        <v>0</v>
      </c>
      <c r="AR7" s="152"/>
      <c r="AS7" s="151" t="s">
        <v>199</v>
      </c>
      <c r="AT7" s="152"/>
      <c r="AU7" s="153">
        <f aca="true" t="shared" si="5" ref="AU7:AU38">SUM(AW7,BE7,BK7,BS7,BL7,CA7,CG7,CJ7,CM7,CN7,CO7,CR7,CS7,CT7,CU7,CX7,CY7,CZ7)</f>
        <v>288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10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10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54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54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0</v>
      </c>
      <c r="CV7" s="158">
        <f t="shared" si="7"/>
        <v>0</v>
      </c>
      <c r="CW7" s="158">
        <f t="shared" si="7"/>
        <v>0</v>
      </c>
      <c r="CX7" s="158">
        <f t="shared" si="7"/>
        <v>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200</v>
      </c>
      <c r="C8" s="166">
        <f t="shared" si="3"/>
        <v>1586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příjmy!B59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příjmy!B208</f>
        <v>1586</v>
      </c>
      <c r="AP8" s="173">
        <f>příjmy!B220</f>
        <v>0</v>
      </c>
      <c r="AQ8" s="175">
        <f>příjmy!B233</f>
        <v>0</v>
      </c>
      <c r="AR8" s="7"/>
      <c r="AS8" s="165"/>
      <c r="AT8" s="8" t="s">
        <v>201</v>
      </c>
      <c r="AU8" s="166">
        <f t="shared" si="5"/>
        <v>231</v>
      </c>
      <c r="AV8" s="8"/>
      <c r="AW8" s="176">
        <f>SUM(AX8:BD8)</f>
        <v>19</v>
      </c>
      <c r="AX8" s="169"/>
      <c r="AY8" s="169">
        <f>výdaje!B29</f>
        <v>19</v>
      </c>
      <c r="AZ8" s="169"/>
      <c r="BA8" s="169">
        <f>výdaje!B65</f>
        <v>0</v>
      </c>
      <c r="BB8" s="169">
        <f>výdaje!B95</f>
        <v>0</v>
      </c>
      <c r="BC8" s="169"/>
      <c r="BD8" s="169"/>
      <c r="BE8" s="177">
        <f>SUM(BF8:BJ8)</f>
        <v>10</v>
      </c>
      <c r="BF8" s="169"/>
      <c r="BG8" s="169"/>
      <c r="BH8" s="169"/>
      <c r="BI8" s="169"/>
      <c r="BJ8" s="178">
        <f>výdaje!B196</f>
        <v>10</v>
      </c>
      <c r="BK8" s="173">
        <f>výdaje!B252</f>
        <v>155</v>
      </c>
      <c r="BL8" s="179">
        <f>SUM(BM8:BR8)</f>
        <v>0</v>
      </c>
      <c r="BM8" s="169"/>
      <c r="BN8" s="169"/>
      <c r="BO8" s="169">
        <f>výdaje!B301</f>
        <v>0</v>
      </c>
      <c r="BP8" s="169"/>
      <c r="BQ8" s="169">
        <f>výdaje!B331</f>
        <v>0</v>
      </c>
      <c r="BR8" s="169"/>
      <c r="BS8" s="177">
        <f>SUM(BT8:BZ8)</f>
        <v>47</v>
      </c>
      <c r="BT8" s="169"/>
      <c r="BU8" s="169"/>
      <c r="BV8" s="169"/>
      <c r="BW8" s="169"/>
      <c r="BX8" s="169"/>
      <c r="BY8" s="169"/>
      <c r="BZ8" s="169">
        <f>výdaje!B444</f>
        <v>47</v>
      </c>
      <c r="CA8" s="177">
        <f>SUM(CB8:CF8)</f>
        <v>0</v>
      </c>
      <c r="CB8" s="169">
        <f>výdaje!B500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výdaje!B713</f>
        <v>0</v>
      </c>
      <c r="CT8" s="173"/>
      <c r="CU8" s="177">
        <f>CV8+CW8</f>
        <v>0</v>
      </c>
      <c r="CV8" s="169">
        <f>výdaje!B728+výdaje!B730</f>
        <v>0</v>
      </c>
      <c r="CW8" s="169"/>
      <c r="CX8" s="182">
        <f>výdaje!B757</f>
        <v>0</v>
      </c>
      <c r="CY8" s="182"/>
      <c r="CZ8" s="183"/>
    </row>
    <row r="9" spans="1:104" ht="12" customHeight="1" thickBot="1" thickTop="1">
      <c r="A9" s="165"/>
      <c r="B9" s="8" t="s">
        <v>202</v>
      </c>
      <c r="C9" s="166">
        <f t="shared" si="3"/>
        <v>0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0</v>
      </c>
      <c r="M9" s="169" t="s">
        <v>203</v>
      </c>
      <c r="N9" s="169">
        <f>příjmy!B39</f>
        <v>0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202</v>
      </c>
      <c r="AU9" s="166">
        <f t="shared" si="5"/>
        <v>57</v>
      </c>
      <c r="AV9" s="8"/>
      <c r="AW9" s="176">
        <f>SUM(AX9:BD9)</f>
        <v>0</v>
      </c>
      <c r="AX9" s="169"/>
      <c r="AY9" s="169">
        <f>výdaje!B30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výdaje!B197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výdaje!B332+výdaje!B3273</f>
        <v>50</v>
      </c>
      <c r="BR9" s="169"/>
      <c r="BS9" s="177">
        <f>SUM(BT9:BZ9)</f>
        <v>7</v>
      </c>
      <c r="BT9" s="169"/>
      <c r="BU9" s="169"/>
      <c r="BV9" s="169"/>
      <c r="BW9" s="169"/>
      <c r="BX9" s="169"/>
      <c r="BY9" s="169"/>
      <c r="BZ9" s="169">
        <f>výdaje!B443</f>
        <v>7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výdaje!B633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204</v>
      </c>
      <c r="B10" s="186"/>
      <c r="C10" s="153">
        <f t="shared" si="3"/>
        <v>31270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0</v>
      </c>
      <c r="M10" s="190">
        <f t="shared" si="8"/>
        <v>0</v>
      </c>
      <c r="N10" s="190">
        <f t="shared" si="8"/>
        <v>0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31270</v>
      </c>
      <c r="AQ10" s="192">
        <f t="shared" si="8"/>
        <v>0</v>
      </c>
      <c r="AR10" s="186"/>
      <c r="AS10" s="185" t="s">
        <v>204</v>
      </c>
      <c r="AT10" s="186"/>
      <c r="AU10" s="153">
        <f t="shared" si="5"/>
        <v>17176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400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16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16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16125</v>
      </c>
      <c r="CV10" s="190">
        <f t="shared" si="10"/>
        <v>16125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205</v>
      </c>
      <c r="C11" s="166">
        <f t="shared" si="3"/>
        <v>31270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0</v>
      </c>
      <c r="M11" s="169">
        <f>příjmy!B22</f>
        <v>0</v>
      </c>
      <c r="N11" s="169">
        <f>příjmy!B42</f>
        <v>0</v>
      </c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0</v>
      </c>
      <c r="X11" s="169"/>
      <c r="Y11" s="169"/>
      <c r="Z11" s="169"/>
      <c r="AA11" s="169"/>
      <c r="AB11" s="169"/>
      <c r="AC11" s="169"/>
      <c r="AD11" s="169"/>
      <c r="AE11" s="169">
        <f>příjmy!B118</f>
        <v>0</v>
      </c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>
        <f>příjmy!B237+příjmy!B238</f>
        <v>31270</v>
      </c>
      <c r="AQ11" s="175"/>
      <c r="AR11" s="7"/>
      <c r="AS11" s="165"/>
      <c r="AT11" s="8" t="s">
        <v>205</v>
      </c>
      <c r="AU11" s="166">
        <f t="shared" si="5"/>
        <v>17176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výdaje!B140</f>
        <v>0</v>
      </c>
      <c r="BG11" s="169"/>
      <c r="BH11" s="169">
        <f>výdaje!B158</f>
        <v>0</v>
      </c>
      <c r="BI11" s="169"/>
      <c r="BJ11" s="178">
        <f>výdaje!B198</f>
        <v>205</v>
      </c>
      <c r="BK11" s="173">
        <f>výdaje!B253</f>
        <v>400</v>
      </c>
      <c r="BL11" s="179">
        <f>SUM(BM11:BR11)</f>
        <v>385</v>
      </c>
      <c r="BM11" s="169"/>
      <c r="BN11" s="169"/>
      <c r="BO11" s="169"/>
      <c r="BP11" s="169"/>
      <c r="BQ11" s="169">
        <f>výdaje!B333</f>
        <v>385</v>
      </c>
      <c r="BR11" s="169"/>
      <c r="BS11" s="177">
        <f>SUM(BT11:BZ11)</f>
        <v>16</v>
      </c>
      <c r="BT11" s="169"/>
      <c r="BU11" s="169">
        <f>výdaje!B375</f>
        <v>0</v>
      </c>
      <c r="BV11" s="169"/>
      <c r="BW11" s="169"/>
      <c r="BX11" s="169"/>
      <c r="BY11" s="169"/>
      <c r="BZ11" s="169">
        <f>výdaje!B445</f>
        <v>16</v>
      </c>
      <c r="CA11" s="177">
        <f>SUM(CB11:CF11)</f>
        <v>45</v>
      </c>
      <c r="CB11" s="169">
        <f>výdaje!B501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16125</v>
      </c>
      <c r="CV11" s="169">
        <f>výdaje!B741+výdaje!B750+výdaje!B758</f>
        <v>16125</v>
      </c>
      <c r="CW11" s="169"/>
      <c r="CX11" s="182"/>
      <c r="CY11" s="182">
        <f>výdaje!B664</f>
        <v>0</v>
      </c>
      <c r="CZ11" s="183"/>
    </row>
    <row r="12" spans="1:104" ht="12.75" customHeight="1" thickBot="1" thickTop="1">
      <c r="A12" s="165"/>
      <c r="B12" s="8" t="s">
        <v>206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příjmy!B153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206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výdaje!B199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výdaje!B583</f>
        <v>0</v>
      </c>
      <c r="CL12" s="197"/>
      <c r="CM12" s="173"/>
      <c r="CN12" s="173"/>
      <c r="CO12" s="173">
        <f>SUM(CP12:CQ12)</f>
        <v>0</v>
      </c>
      <c r="CP12" s="196"/>
      <c r="CQ12" s="197">
        <f>výdaje!B634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207</v>
      </c>
      <c r="B13" s="186"/>
      <c r="C13" s="153">
        <f t="shared" si="3"/>
        <v>143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143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0</v>
      </c>
      <c r="AQ13" s="192">
        <f t="shared" si="11"/>
        <v>0</v>
      </c>
      <c r="AR13" s="186"/>
      <c r="AS13" s="185" t="s">
        <v>207</v>
      </c>
      <c r="AT13" s="186"/>
      <c r="AU13" s="153">
        <f t="shared" si="5"/>
        <v>3025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3025</v>
      </c>
      <c r="CT13" s="189">
        <f t="shared" si="13"/>
        <v>0</v>
      </c>
      <c r="CU13" s="189">
        <f t="shared" si="13"/>
        <v>0</v>
      </c>
      <c r="CV13" s="190">
        <f t="shared" si="13"/>
        <v>0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208</v>
      </c>
      <c r="C14" s="166">
        <f t="shared" si="3"/>
        <v>143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příjmy!B182</f>
        <v>143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208</v>
      </c>
      <c r="AU14" s="166">
        <f t="shared" si="5"/>
        <v>3025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výdaje!B141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výdaje!B689</f>
        <v>3025</v>
      </c>
      <c r="CT14" s="173"/>
      <c r="CU14" s="177">
        <f>CV14+CW14</f>
        <v>0</v>
      </c>
      <c r="CV14" s="169">
        <f>výdaje!B736+výdaje!B742</f>
        <v>0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209</v>
      </c>
      <c r="C15" s="166">
        <f t="shared" si="3"/>
        <v>0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příjmy!B214</f>
        <v>0</v>
      </c>
      <c r="AR15" s="7"/>
      <c r="AS15" s="165"/>
      <c r="AT15" s="200" t="s">
        <v>209</v>
      </c>
      <c r="AU15" s="166">
        <f t="shared" si="5"/>
        <v>0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výdaje!B690</f>
        <v>0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210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210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211</v>
      </c>
      <c r="C17" s="166">
        <f t="shared" si="3"/>
        <v>0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příjmy!B60</f>
        <v>0</v>
      </c>
      <c r="Y17" s="169">
        <f>příjmy!B89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příjmy!B181</f>
        <v>0</v>
      </c>
      <c r="AK17" s="173"/>
      <c r="AL17" s="170">
        <f>SUM(AM17:AO17)</f>
        <v>0</v>
      </c>
      <c r="AM17" s="169"/>
      <c r="AN17" s="169"/>
      <c r="AO17" s="174"/>
      <c r="AP17" s="173">
        <f>příjmy!B217+příjmy!B218</f>
        <v>0</v>
      </c>
      <c r="AQ17" s="175"/>
      <c r="AR17" s="7"/>
      <c r="AS17" s="165"/>
      <c r="AT17" s="8" t="s">
        <v>211</v>
      </c>
      <c r="AU17" s="166">
        <f t="shared" si="5"/>
        <v>0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výdaje!B141</f>
        <v>0</v>
      </c>
      <c r="BG17" s="169">
        <f>výdaje!B181</f>
        <v>0</v>
      </c>
      <c r="BH17" s="169"/>
      <c r="BI17" s="169"/>
      <c r="BJ17" s="178">
        <f>výdaje!B200</f>
        <v>0</v>
      </c>
      <c r="BK17" s="173"/>
      <c r="BL17" s="179">
        <f>SUM(BM17:BR17)</f>
        <v>0</v>
      </c>
      <c r="BM17" s="169">
        <f>výdaje!B262</f>
        <v>0</v>
      </c>
      <c r="BN17" s="169">
        <f>výdaje!B284</f>
        <v>0</v>
      </c>
      <c r="BO17" s="169">
        <f>výdaje!B300</f>
        <v>0</v>
      </c>
      <c r="BP17" s="169"/>
      <c r="BQ17" s="169"/>
      <c r="BR17" s="169"/>
      <c r="BS17" s="177">
        <f>SUM(BT17:BZ17)</f>
        <v>0</v>
      </c>
      <c r="BT17" s="169"/>
      <c r="BU17" s="169">
        <f>výdaje!B376</f>
        <v>0</v>
      </c>
      <c r="BV17" s="169"/>
      <c r="BW17" s="169"/>
      <c r="BX17" s="169"/>
      <c r="BY17" s="169">
        <f>výdaje!B433</f>
        <v>0</v>
      </c>
      <c r="BZ17" s="169">
        <f>výdaje!B447</f>
        <v>0</v>
      </c>
      <c r="CA17" s="177">
        <f>SUM(CB17:CF17)</f>
        <v>0</v>
      </c>
      <c r="CB17" s="169">
        <f>výdaje!B502</f>
        <v>0</v>
      </c>
      <c r="CC17" s="169"/>
      <c r="CD17" s="169"/>
      <c r="CE17" s="169">
        <f>výdaje!B558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/>
      <c r="CT17" s="173"/>
      <c r="CU17" s="177">
        <f>CV17+CW17</f>
        <v>0</v>
      </c>
      <c r="CV17" s="169">
        <f>výdaje!B729</f>
        <v>0</v>
      </c>
      <c r="CW17" s="169"/>
      <c r="CX17" s="182"/>
      <c r="CY17" s="182"/>
      <c r="CZ17" s="183"/>
    </row>
    <row r="18" spans="1:104" ht="12" customHeight="1" thickBot="1" thickTop="1">
      <c r="A18" s="185" t="s">
        <v>212</v>
      </c>
      <c r="B18" s="186"/>
      <c r="C18" s="153">
        <f t="shared" si="3"/>
        <v>751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550</v>
      </c>
      <c r="M18" s="190">
        <f t="shared" si="14"/>
        <v>550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89">
        <f t="shared" si="14"/>
        <v>198</v>
      </c>
      <c r="X18" s="190">
        <f t="shared" si="14"/>
        <v>198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212</v>
      </c>
      <c r="AT18" s="186"/>
      <c r="AU18" s="153">
        <f t="shared" si="5"/>
        <v>1454.62</v>
      </c>
      <c r="AV18" s="161"/>
      <c r="AW18" s="193">
        <f aca="true" t="shared" si="15" ref="AW18:CB18">SUM(AW19:AW22)</f>
        <v>618.62</v>
      </c>
      <c r="AX18" s="190">
        <f t="shared" si="15"/>
        <v>327</v>
      </c>
      <c r="AY18" s="190">
        <f t="shared" si="15"/>
        <v>141</v>
      </c>
      <c r="AZ18" s="190">
        <f t="shared" si="15"/>
        <v>0</v>
      </c>
      <c r="BA18" s="190">
        <f t="shared" si="15"/>
        <v>110.75</v>
      </c>
      <c r="BB18" s="190">
        <f t="shared" si="15"/>
        <v>39.87</v>
      </c>
      <c r="BC18" s="190">
        <f t="shared" si="15"/>
        <v>0</v>
      </c>
      <c r="BD18" s="190">
        <f t="shared" si="15"/>
        <v>0</v>
      </c>
      <c r="BE18" s="189">
        <f t="shared" si="15"/>
        <v>138</v>
      </c>
      <c r="BF18" s="190">
        <f t="shared" si="15"/>
        <v>0</v>
      </c>
      <c r="BG18" s="190">
        <f t="shared" si="15"/>
        <v>65</v>
      </c>
      <c r="BH18" s="190">
        <f t="shared" si="15"/>
        <v>5</v>
      </c>
      <c r="BI18" s="190">
        <f t="shared" si="15"/>
        <v>0</v>
      </c>
      <c r="BJ18" s="194">
        <f t="shared" si="15"/>
        <v>68</v>
      </c>
      <c r="BK18" s="189">
        <f t="shared" si="15"/>
        <v>0</v>
      </c>
      <c r="BL18" s="187">
        <f t="shared" si="15"/>
        <v>253</v>
      </c>
      <c r="BM18" s="190">
        <f t="shared" si="15"/>
        <v>22</v>
      </c>
      <c r="BN18" s="190">
        <f t="shared" si="15"/>
        <v>195</v>
      </c>
      <c r="BO18" s="190">
        <f t="shared" si="15"/>
        <v>36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333</v>
      </c>
      <c r="BT18" s="190">
        <f t="shared" si="15"/>
        <v>0</v>
      </c>
      <c r="BU18" s="190">
        <f t="shared" si="15"/>
        <v>21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312</v>
      </c>
      <c r="CA18" s="189">
        <f t="shared" si="15"/>
        <v>87</v>
      </c>
      <c r="CB18" s="190">
        <f t="shared" si="15"/>
        <v>47</v>
      </c>
      <c r="CC18" s="190">
        <f aca="true" t="shared" si="16" ref="CC18:CZ18">SUM(CC19:CC22)</f>
        <v>0</v>
      </c>
      <c r="CD18" s="190">
        <f t="shared" si="16"/>
        <v>7</v>
      </c>
      <c r="CE18" s="190">
        <f t="shared" si="16"/>
        <v>33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213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příjmy!B14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příjmy!B61</f>
        <v>130</v>
      </c>
      <c r="Y19" s="169"/>
      <c r="Z19" s="169"/>
      <c r="AA19" s="169"/>
      <c r="AB19" s="169">
        <f>příjmy!B97</f>
        <v>0</v>
      </c>
      <c r="AC19" s="169"/>
      <c r="AD19" s="169"/>
      <c r="AE19" s="169"/>
      <c r="AF19" s="169"/>
      <c r="AG19" s="169"/>
      <c r="AH19" s="169">
        <f>příjmy!B154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213</v>
      </c>
      <c r="AU19" s="166">
        <f t="shared" si="5"/>
        <v>891.52</v>
      </c>
      <c r="AV19" s="8"/>
      <c r="AW19" s="176">
        <f>SUM(AX19:BD19)</f>
        <v>372.52</v>
      </c>
      <c r="AX19" s="203">
        <f>výdaje!B8</f>
        <v>187</v>
      </c>
      <c r="AY19" s="169">
        <f>výdaje!B31</f>
        <v>91</v>
      </c>
      <c r="AZ19" s="169"/>
      <c r="BA19" s="169">
        <f>výdaje!B66</f>
        <v>69.5</v>
      </c>
      <c r="BB19" s="169">
        <f>výdaje!B96</f>
        <v>25.02</v>
      </c>
      <c r="BC19" s="169"/>
      <c r="BD19" s="169"/>
      <c r="BE19" s="177">
        <f>SUM(BF19:BJ19)</f>
        <v>25</v>
      </c>
      <c r="BF19" s="169"/>
      <c r="BG19" s="169">
        <f>výdaje!B182</f>
        <v>0</v>
      </c>
      <c r="BH19" s="169">
        <f>výdaje!B151</f>
        <v>0</v>
      </c>
      <c r="BI19" s="169"/>
      <c r="BJ19" s="178">
        <f>výdaje!B201</f>
        <v>25</v>
      </c>
      <c r="BK19" s="173"/>
      <c r="BL19" s="179">
        <f>SUM(BM19:BR19)</f>
        <v>253</v>
      </c>
      <c r="BM19" s="169">
        <f>výdaje!B263</f>
        <v>22</v>
      </c>
      <c r="BN19" s="169">
        <f>výdaje!B285</f>
        <v>195</v>
      </c>
      <c r="BO19" s="169">
        <f>výdaje!B302</f>
        <v>36</v>
      </c>
      <c r="BP19" s="169"/>
      <c r="BQ19" s="169">
        <f>výdaje!B334</f>
        <v>0</v>
      </c>
      <c r="BR19" s="169"/>
      <c r="BS19" s="177">
        <f>SUM(BT19:BZ19)</f>
        <v>190</v>
      </c>
      <c r="BT19" s="169"/>
      <c r="BU19" s="169">
        <f>výdaje!B377</f>
        <v>20</v>
      </c>
      <c r="BV19" s="169"/>
      <c r="BW19" s="169"/>
      <c r="BX19" s="169"/>
      <c r="BY19" s="169">
        <f>výdaje!B434</f>
        <v>0</v>
      </c>
      <c r="BZ19" s="169">
        <f>výdaje!B448</f>
        <v>170</v>
      </c>
      <c r="CA19" s="177">
        <f>SUM(CB19:CF19)</f>
        <v>51</v>
      </c>
      <c r="CB19" s="169">
        <f>výdaje!B503</f>
        <v>42</v>
      </c>
      <c r="CC19" s="169">
        <f>výdaje!B527</f>
        <v>0</v>
      </c>
      <c r="CD19" s="169">
        <f>výdaje!B537</f>
        <v>7</v>
      </c>
      <c r="CE19" s="169">
        <f>výdaje!B561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výdaje!B587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výdaje!B738+výdaje!B739</f>
        <v>0</v>
      </c>
      <c r="CW19" s="169"/>
      <c r="CX19" s="182"/>
      <c r="CY19" s="182">
        <f>výdaje!B666</f>
        <v>0</v>
      </c>
      <c r="CZ19" s="183"/>
    </row>
    <row r="20" spans="1:104" ht="12.75" customHeight="1" thickBot="1" thickTop="1">
      <c r="A20" s="165"/>
      <c r="B20" s="8" t="s">
        <v>214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214</v>
      </c>
      <c r="AU20" s="166">
        <f t="shared" si="5"/>
        <v>78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13</v>
      </c>
      <c r="BF20" s="169">
        <f>výdaje!B142</f>
        <v>0</v>
      </c>
      <c r="BG20" s="169">
        <f>výdaje!B183</f>
        <v>0</v>
      </c>
      <c r="BH20" s="169"/>
      <c r="BI20" s="169"/>
      <c r="BJ20" s="178">
        <f>výdaje!B202</f>
        <v>13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30</v>
      </c>
      <c r="BT20" s="169"/>
      <c r="BU20" s="169"/>
      <c r="BV20" s="169"/>
      <c r="BW20" s="169"/>
      <c r="BX20" s="169"/>
      <c r="BY20" s="169"/>
      <c r="BZ20" s="169">
        <f>výdaje!B449</f>
        <v>30</v>
      </c>
      <c r="CA20" s="177">
        <f>SUM(CB20:CF20)</f>
        <v>10</v>
      </c>
      <c r="CB20" s="169"/>
      <c r="CC20" s="169"/>
      <c r="CD20" s="169"/>
      <c r="CE20" s="169">
        <f>výdaje!B562</f>
        <v>10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výdaje!B586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215</v>
      </c>
      <c r="C21" s="166">
        <f t="shared" si="3"/>
        <v>8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8</v>
      </c>
      <c r="X21" s="169">
        <f>příjmy!B62</f>
        <v>8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215</v>
      </c>
      <c r="AU21" s="166">
        <f t="shared" si="5"/>
        <v>283.6</v>
      </c>
      <c r="AV21" s="8"/>
      <c r="AW21" s="176">
        <f>SUM(AX21:BD21)</f>
        <v>187.6</v>
      </c>
      <c r="AX21" s="169">
        <f>výdaje!B9</f>
        <v>140</v>
      </c>
      <c r="AY21" s="169">
        <f>výdaje!B32</f>
        <v>0</v>
      </c>
      <c r="AZ21" s="169"/>
      <c r="BA21" s="169">
        <f>výdaje!B67</f>
        <v>35</v>
      </c>
      <c r="BB21" s="169">
        <f>výdaje!B97</f>
        <v>12.6</v>
      </c>
      <c r="BC21" s="169"/>
      <c r="BD21" s="169"/>
      <c r="BE21" s="177">
        <f>SUM(BF21:BJ21)</f>
        <v>83</v>
      </c>
      <c r="BF21" s="169"/>
      <c r="BG21" s="169">
        <f>výdaje!B184</f>
        <v>65</v>
      </c>
      <c r="BH21" s="169">
        <f>výdaje!B152</f>
        <v>5</v>
      </c>
      <c r="BI21" s="169"/>
      <c r="BJ21" s="178">
        <f>výdaje!B203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výdaje!B378</f>
        <v>1</v>
      </c>
      <c r="BV21" s="169"/>
      <c r="BW21" s="169"/>
      <c r="BX21" s="169"/>
      <c r="BY21" s="169">
        <f>výdaje!B435</f>
        <v>0</v>
      </c>
      <c r="BZ21" s="169">
        <f>výdaje!B450</f>
        <v>7</v>
      </c>
      <c r="CA21" s="177">
        <f>SUM(CB21:CF21)</f>
        <v>5</v>
      </c>
      <c r="CB21" s="169">
        <f>výdaje!B504</f>
        <v>5</v>
      </c>
      <c r="CC21" s="169">
        <f>výdaje!B528</f>
        <v>0</v>
      </c>
      <c r="CD21" s="169">
        <f>výdaje!B563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216</v>
      </c>
      <c r="C22" s="166">
        <f t="shared" si="3"/>
        <v>610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550</v>
      </c>
      <c r="M22" s="169">
        <f>příjmy!B21</f>
        <v>550</v>
      </c>
      <c r="N22" s="169"/>
      <c r="O22" s="169"/>
      <c r="P22" s="169"/>
      <c r="Q22" s="169"/>
      <c r="R22" s="169"/>
      <c r="S22" s="169">
        <f>příjmy!B47</f>
        <v>0</v>
      </c>
      <c r="T22" s="171">
        <f>příjmy!B50</f>
        <v>0</v>
      </c>
      <c r="U22" s="169"/>
      <c r="V22" s="169"/>
      <c r="W22" s="170">
        <f>SUM(X22:AI22)</f>
        <v>60</v>
      </c>
      <c r="X22" s="169">
        <f>příjmy!B63</f>
        <v>60</v>
      </c>
      <c r="Y22" s="169"/>
      <c r="Z22" s="169">
        <f>příjmy!B92</f>
        <v>0</v>
      </c>
      <c r="AA22" s="169"/>
      <c r="AB22" s="169"/>
      <c r="AC22" s="169"/>
      <c r="AD22" s="169"/>
      <c r="AE22" s="169"/>
      <c r="AF22" s="169"/>
      <c r="AG22" s="169">
        <f>příjmy!B148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216</v>
      </c>
      <c r="AU22" s="166">
        <f t="shared" si="5"/>
        <v>201.5</v>
      </c>
      <c r="AV22" s="8"/>
      <c r="AW22" s="176">
        <f>SUM(AX22:BD22)</f>
        <v>58.5</v>
      </c>
      <c r="AX22" s="169"/>
      <c r="AY22" s="169">
        <f>výdaje!B33</f>
        <v>50</v>
      </c>
      <c r="AZ22" s="169">
        <f>výdaje!B55</f>
        <v>0</v>
      </c>
      <c r="BA22" s="169">
        <f>výdaje!B68</f>
        <v>6.25</v>
      </c>
      <c r="BB22" s="169">
        <f>výdaje!B98</f>
        <v>2.25</v>
      </c>
      <c r="BC22" s="169"/>
      <c r="BD22" s="169"/>
      <c r="BE22" s="177">
        <f>SUM(BF22:BJ22)</f>
        <v>17</v>
      </c>
      <c r="BF22" s="169"/>
      <c r="BG22" s="169">
        <f>výdaje!B185</f>
        <v>0</v>
      </c>
      <c r="BH22" s="169">
        <f>výdaje!B153</f>
        <v>0</v>
      </c>
      <c r="BI22" s="169"/>
      <c r="BJ22" s="178">
        <f>výdaje!B204+výdaje!B205</f>
        <v>17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výdaje!B335</f>
        <v>0</v>
      </c>
      <c r="BR22" s="169"/>
      <c r="BS22" s="177">
        <f>SUM(BT22:BZ22)</f>
        <v>105</v>
      </c>
      <c r="BT22" s="169"/>
      <c r="BU22" s="169"/>
      <c r="BV22" s="169"/>
      <c r="BW22" s="169"/>
      <c r="BX22" s="169"/>
      <c r="BY22" s="169"/>
      <c r="BZ22" s="169">
        <f>výdaje!B451+výdaje!B452</f>
        <v>105</v>
      </c>
      <c r="CA22" s="177">
        <f>SUM(CB22:CF22)</f>
        <v>21</v>
      </c>
      <c r="CB22" s="169"/>
      <c r="CC22" s="169"/>
      <c r="CD22" s="169">
        <f>výdaje!B538</f>
        <v>0</v>
      </c>
      <c r="CE22" s="169">
        <f>výdaje!B564+výdaje!B565</f>
        <v>21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výdaje!B588</f>
        <v>0</v>
      </c>
      <c r="CM22" s="173">
        <f>výdaje!B606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217</v>
      </c>
      <c r="B23" s="186"/>
      <c r="C23" s="153">
        <f t="shared" si="3"/>
        <v>2816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0</v>
      </c>
      <c r="M23" s="190">
        <f t="shared" si="17"/>
        <v>0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2577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1903</v>
      </c>
      <c r="AC23" s="190">
        <f t="shared" si="17"/>
        <v>194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0</v>
      </c>
      <c r="AH23" s="190">
        <f t="shared" si="17"/>
        <v>360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0</v>
      </c>
      <c r="AQ23" s="192">
        <f t="shared" si="17"/>
        <v>239</v>
      </c>
      <c r="AR23" s="186"/>
      <c r="AS23" s="185" t="s">
        <v>217</v>
      </c>
      <c r="AT23" s="186"/>
      <c r="AU23" s="153">
        <f t="shared" si="5"/>
        <v>13307</v>
      </c>
      <c r="AV23" s="161"/>
      <c r="AW23" s="193">
        <f aca="true" t="shared" si="18" ref="AW23:CL23">SUM(AW24:AW33)</f>
        <v>7931</v>
      </c>
      <c r="AX23" s="190">
        <f t="shared" si="18"/>
        <v>4298</v>
      </c>
      <c r="AY23" s="190">
        <f t="shared" si="18"/>
        <v>1680</v>
      </c>
      <c r="AZ23" s="190">
        <f t="shared" si="18"/>
        <v>0</v>
      </c>
      <c r="BA23" s="190">
        <f t="shared" si="18"/>
        <v>1334</v>
      </c>
      <c r="BB23" s="190">
        <f t="shared" si="18"/>
        <v>538</v>
      </c>
      <c r="BC23" s="190">
        <f t="shared" si="18"/>
        <v>80</v>
      </c>
      <c r="BD23" s="190">
        <f t="shared" si="18"/>
        <v>1</v>
      </c>
      <c r="BE23" s="189">
        <f t="shared" si="18"/>
        <v>492</v>
      </c>
      <c r="BF23" s="190">
        <f t="shared" si="18"/>
        <v>35</v>
      </c>
      <c r="BG23" s="190">
        <f t="shared" si="18"/>
        <v>25</v>
      </c>
      <c r="BH23" s="190">
        <f t="shared" si="18"/>
        <v>100</v>
      </c>
      <c r="BI23" s="190">
        <f t="shared" si="18"/>
        <v>0</v>
      </c>
      <c r="BJ23" s="194">
        <f t="shared" si="18"/>
        <v>332</v>
      </c>
      <c r="BK23" s="189">
        <f t="shared" si="18"/>
        <v>0</v>
      </c>
      <c r="BL23" s="187">
        <f t="shared" si="18"/>
        <v>761</v>
      </c>
      <c r="BM23" s="190">
        <f t="shared" si="18"/>
        <v>67</v>
      </c>
      <c r="BN23" s="190">
        <f t="shared" si="18"/>
        <v>324</v>
      </c>
      <c r="BO23" s="190">
        <f t="shared" si="18"/>
        <v>290</v>
      </c>
      <c r="BP23" s="190">
        <f t="shared" si="18"/>
        <v>0</v>
      </c>
      <c r="BQ23" s="190">
        <f t="shared" si="18"/>
        <v>80</v>
      </c>
      <c r="BR23" s="190">
        <f t="shared" si="18"/>
        <v>0</v>
      </c>
      <c r="BS23" s="189">
        <f t="shared" si="18"/>
        <v>2479</v>
      </c>
      <c r="BT23" s="190">
        <f t="shared" si="18"/>
        <v>120</v>
      </c>
      <c r="BU23" s="190">
        <f t="shared" si="18"/>
        <v>128</v>
      </c>
      <c r="BV23" s="190">
        <f t="shared" si="18"/>
        <v>640</v>
      </c>
      <c r="BW23" s="190">
        <f t="shared" si="18"/>
        <v>337</v>
      </c>
      <c r="BX23" s="190">
        <f t="shared" si="18"/>
        <v>65</v>
      </c>
      <c r="BY23" s="190">
        <f t="shared" si="18"/>
        <v>210</v>
      </c>
      <c r="BZ23" s="190">
        <f t="shared" si="18"/>
        <v>979</v>
      </c>
      <c r="CA23" s="189">
        <f t="shared" si="18"/>
        <v>384</v>
      </c>
      <c r="CB23" s="190">
        <f t="shared" si="18"/>
        <v>150</v>
      </c>
      <c r="CC23" s="190">
        <f t="shared" si="18"/>
        <v>125</v>
      </c>
      <c r="CD23" s="190">
        <f t="shared" si="18"/>
        <v>20</v>
      </c>
      <c r="CE23" s="190">
        <f t="shared" si="18"/>
        <v>89</v>
      </c>
      <c r="CF23" s="190">
        <f t="shared" si="18"/>
        <v>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4</v>
      </c>
      <c r="CK23" s="189">
        <f t="shared" si="18"/>
        <v>0</v>
      </c>
      <c r="CL23" s="189">
        <f t="shared" si="18"/>
        <v>4</v>
      </c>
      <c r="CM23" s="189">
        <f>SUM(CM24:CM28)</f>
        <v>810</v>
      </c>
      <c r="CN23" s="189">
        <f aca="true" t="shared" si="19" ref="CN23:CZ23">SUM(CN24:CN33)</f>
        <v>100</v>
      </c>
      <c r="CO23" s="189">
        <f t="shared" si="19"/>
        <v>66</v>
      </c>
      <c r="CP23" s="189">
        <f t="shared" si="19"/>
        <v>10</v>
      </c>
      <c r="CQ23" s="189">
        <f t="shared" si="19"/>
        <v>56</v>
      </c>
      <c r="CR23" s="189">
        <f t="shared" si="19"/>
        <v>0</v>
      </c>
      <c r="CS23" s="189">
        <f t="shared" si="19"/>
        <v>0</v>
      </c>
      <c r="CT23" s="189">
        <f t="shared" si="19"/>
        <v>80</v>
      </c>
      <c r="CU23" s="189">
        <f t="shared" si="19"/>
        <v>200</v>
      </c>
      <c r="CV23" s="190">
        <f t="shared" si="19"/>
        <v>200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218</v>
      </c>
      <c r="C24" s="166">
        <f t="shared" si="3"/>
        <v>0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příjmy!B125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příjmy!B221+příjmy!B222</f>
        <v>0</v>
      </c>
      <c r="AR24" s="7"/>
      <c r="AS24" s="165"/>
      <c r="AT24" s="8" t="s">
        <v>218</v>
      </c>
      <c r="AU24" s="166">
        <f t="shared" si="5"/>
        <v>508.91999999999996</v>
      </c>
      <c r="AV24" s="8"/>
      <c r="AW24" s="176">
        <f aca="true" t="shared" si="24" ref="AW24:AW33">SUM(AX24:BD24)</f>
        <v>251.92</v>
      </c>
      <c r="AX24" s="169">
        <f>výdaje!B10</f>
        <v>188</v>
      </c>
      <c r="AY24" s="169">
        <f>výdaje!B34</f>
        <v>0</v>
      </c>
      <c r="AZ24" s="169">
        <f>výdaje!B56</f>
        <v>0</v>
      </c>
      <c r="BA24" s="169">
        <f>výdaje!B69</f>
        <v>47</v>
      </c>
      <c r="BB24" s="169">
        <f>výdaje!B99</f>
        <v>16.919999999999998</v>
      </c>
      <c r="BC24" s="169"/>
      <c r="BD24" s="169">
        <f>výdaje!B126</f>
        <v>0</v>
      </c>
      <c r="BE24" s="177">
        <f aca="true" t="shared" si="25" ref="BE24:BE33">SUM(BF24:BJ24)</f>
        <v>90</v>
      </c>
      <c r="BF24" s="169">
        <f>výdaje!B137</f>
        <v>35</v>
      </c>
      <c r="BG24" s="169">
        <f>výdaje!B186</f>
        <v>0</v>
      </c>
      <c r="BH24" s="169">
        <f>výdaje!B155</f>
        <v>0</v>
      </c>
      <c r="BI24" s="169"/>
      <c r="BJ24" s="178">
        <f>výdaje!B206</f>
        <v>55</v>
      </c>
      <c r="BK24" s="173"/>
      <c r="BL24" s="179">
        <f aca="true" t="shared" si="26" ref="BL24:BL33">SUM(BM24:BR24)</f>
        <v>72</v>
      </c>
      <c r="BM24" s="169">
        <f>výdaje!B264</f>
        <v>0</v>
      </c>
      <c r="BN24" s="169">
        <f>výdaje!B286</f>
        <v>27</v>
      </c>
      <c r="BO24" s="169">
        <f>výdaje!B304</f>
        <v>0</v>
      </c>
      <c r="BP24" s="169"/>
      <c r="BQ24" s="169">
        <f>výdaje!B336</f>
        <v>45</v>
      </c>
      <c r="BR24" s="169"/>
      <c r="BS24" s="177">
        <f aca="true" t="shared" si="27" ref="BS24:BS33">SUM(BT24:BZ24)</f>
        <v>68</v>
      </c>
      <c r="BT24" s="169"/>
      <c r="BU24" s="169">
        <f>výdaje!B380</f>
        <v>8</v>
      </c>
      <c r="BV24" s="169"/>
      <c r="BW24" s="169"/>
      <c r="BX24" s="169">
        <f>výdaje!B420</f>
        <v>10</v>
      </c>
      <c r="BY24" s="169"/>
      <c r="BZ24" s="169">
        <f>výdaje!B453</f>
        <v>50</v>
      </c>
      <c r="CA24" s="177">
        <f aca="true" t="shared" si="28" ref="CA24:CA33">SUM(CB24:CF24)</f>
        <v>27</v>
      </c>
      <c r="CB24" s="169">
        <f>výdaje!B505</f>
        <v>20</v>
      </c>
      <c r="CC24" s="169"/>
      <c r="CD24" s="169">
        <f>výdaje!B539</f>
        <v>0</v>
      </c>
      <c r="CE24" s="169">
        <f>výdaje!B560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výdaje!B607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výdaje!B668</f>
        <v>0</v>
      </c>
      <c r="CZ24" s="183"/>
      <c r="IG24" s="199"/>
    </row>
    <row r="25" spans="1:104" ht="12.75" customHeight="1" thickBot="1" thickTop="1">
      <c r="A25" s="165"/>
      <c r="B25" s="8" t="s">
        <v>219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219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výdaje!B35+výdaje!B63</f>
        <v>1423</v>
      </c>
      <c r="AZ25" s="169">
        <f>výdaje!B58</f>
        <v>0</v>
      </c>
      <c r="BA25" s="169">
        <f>výdaje!B70</f>
        <v>350</v>
      </c>
      <c r="BB25" s="169">
        <f>výdaje!B100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220</v>
      </c>
      <c r="C26" s="166">
        <f t="shared" si="3"/>
        <v>434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0</v>
      </c>
      <c r="M26" s="169">
        <f>příjmy!B24</f>
        <v>0</v>
      </c>
      <c r="N26" s="169"/>
      <c r="O26" s="169"/>
      <c r="P26" s="169"/>
      <c r="Q26" s="169"/>
      <c r="R26" s="169"/>
      <c r="S26" s="169">
        <f>příjmy!B48</f>
        <v>0</v>
      </c>
      <c r="T26" s="171"/>
      <c r="U26" s="169"/>
      <c r="V26" s="169"/>
      <c r="W26" s="170">
        <f t="shared" si="22"/>
        <v>195</v>
      </c>
      <c r="X26" s="169">
        <f>příjmy!B65</f>
        <v>0</v>
      </c>
      <c r="Y26" s="169"/>
      <c r="Z26" s="169">
        <f>příjmy!B90</f>
        <v>0</v>
      </c>
      <c r="AA26" s="169"/>
      <c r="AB26" s="169"/>
      <c r="AC26" s="169">
        <f>příjmy!B111+příjmy!B112</f>
        <v>194</v>
      </c>
      <c r="AD26" s="169">
        <f>příjmy!B117</f>
        <v>0</v>
      </c>
      <c r="AE26" s="169">
        <f>příjmy!B119</f>
        <v>0</v>
      </c>
      <c r="AF26" s="169">
        <f>příjmy!B126</f>
        <v>0</v>
      </c>
      <c r="AG26" s="169">
        <f>příjmy!B149</f>
        <v>0</v>
      </c>
      <c r="AH26" s="169">
        <f>příjmy!B157+příjmy!B133</f>
        <v>1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příjmy!B206</f>
        <v>0</v>
      </c>
      <c r="AP26" s="173">
        <f>příjmy!B224</f>
        <v>0</v>
      </c>
      <c r="AQ26" s="175">
        <f>příjmy!B223+příjmy!B225+příjmy!B226</f>
        <v>239</v>
      </c>
      <c r="AR26" s="7"/>
      <c r="AS26" s="165"/>
      <c r="AT26" s="8" t="s">
        <v>220</v>
      </c>
      <c r="AU26" s="166">
        <f t="shared" si="5"/>
        <v>7700.08</v>
      </c>
      <c r="AV26" s="8"/>
      <c r="AW26" s="176">
        <f t="shared" si="24"/>
        <v>5698.08</v>
      </c>
      <c r="AX26" s="169">
        <f>výdaje!B11</f>
        <v>4110</v>
      </c>
      <c r="AY26" s="169">
        <f>výdaje!B36</f>
        <v>202</v>
      </c>
      <c r="AZ26" s="169"/>
      <c r="BA26" s="169">
        <f>výdaje!B71</f>
        <v>918</v>
      </c>
      <c r="BB26" s="169">
        <f>výdaje!B101</f>
        <v>388.08</v>
      </c>
      <c r="BC26" s="169">
        <f>výdaje!B125</f>
        <v>80</v>
      </c>
      <c r="BD26" s="169"/>
      <c r="BE26" s="177">
        <f t="shared" si="25"/>
        <v>365</v>
      </c>
      <c r="BF26" s="169"/>
      <c r="BG26" s="169">
        <f>výdaje!B187</f>
        <v>15</v>
      </c>
      <c r="BH26" s="169">
        <f>výdaje!B156+výdaje!B157</f>
        <v>100</v>
      </c>
      <c r="BI26" s="169"/>
      <c r="BJ26" s="178">
        <f>výdaje!B207</f>
        <v>250</v>
      </c>
      <c r="BK26" s="173">
        <f>výdaje!B256</f>
        <v>0</v>
      </c>
      <c r="BL26" s="179">
        <f t="shared" si="26"/>
        <v>35</v>
      </c>
      <c r="BM26" s="169"/>
      <c r="BN26" s="169"/>
      <c r="BO26" s="169"/>
      <c r="BP26" s="169"/>
      <c r="BQ26" s="169">
        <f>výdaje!B337</f>
        <v>35</v>
      </c>
      <c r="BR26" s="169"/>
      <c r="BS26" s="177">
        <f t="shared" si="27"/>
        <v>1407</v>
      </c>
      <c r="BT26" s="169">
        <f>výdaje!B362</f>
        <v>120</v>
      </c>
      <c r="BU26" s="169">
        <f>výdaje!B381</f>
        <v>120</v>
      </c>
      <c r="BV26" s="169">
        <f>výdaje!B404</f>
        <v>100</v>
      </c>
      <c r="BW26" s="169">
        <f>výdaje!B414</f>
        <v>317</v>
      </c>
      <c r="BX26" s="169">
        <f>výdaje!B421</f>
        <v>55</v>
      </c>
      <c r="BY26" s="169">
        <f>výdaje!B432</f>
        <v>210</v>
      </c>
      <c r="BZ26" s="169">
        <f>výdaje!B454</f>
        <v>485</v>
      </c>
      <c r="CA26" s="177">
        <f t="shared" si="28"/>
        <v>185</v>
      </c>
      <c r="CB26" s="169"/>
      <c r="CC26" s="169">
        <f>výdaje!B529</f>
        <v>85</v>
      </c>
      <c r="CD26" s="169">
        <f>výdaje!B540</f>
        <v>20</v>
      </c>
      <c r="CE26" s="169">
        <f>výdaje!B559</f>
        <v>80</v>
      </c>
      <c r="CF26" s="169">
        <f>výdaje!B576</f>
        <v>0</v>
      </c>
      <c r="CG26" s="177">
        <f t="shared" si="29"/>
        <v>0</v>
      </c>
      <c r="CH26" s="169"/>
      <c r="CI26" s="169">
        <f>výdaje!B625</f>
        <v>0</v>
      </c>
      <c r="CJ26" s="173">
        <f t="shared" si="30"/>
        <v>0</v>
      </c>
      <c r="CK26" s="184">
        <f>výdaje!B584</f>
        <v>0</v>
      </c>
      <c r="CL26" s="178">
        <f>výdaje!B590</f>
        <v>0</v>
      </c>
      <c r="CM26" s="173"/>
      <c r="CN26" s="173">
        <f>výdaje!B719</f>
        <v>0</v>
      </c>
      <c r="CO26" s="173">
        <f t="shared" si="31"/>
        <v>10</v>
      </c>
      <c r="CP26" s="184">
        <f>výdaje!B651</f>
        <v>10</v>
      </c>
      <c r="CQ26" s="178">
        <f>výdaje!B635</f>
        <v>0</v>
      </c>
      <c r="CR26" s="173">
        <f>výdaje!B709</f>
        <v>0</v>
      </c>
      <c r="CS26" s="173"/>
      <c r="CT26" s="173">
        <f>výdaje!B697+výdaje!B722</f>
        <v>0</v>
      </c>
      <c r="CU26" s="177">
        <f t="shared" si="32"/>
        <v>0</v>
      </c>
      <c r="CV26" s="169"/>
      <c r="CW26" s="169"/>
      <c r="CX26" s="182"/>
      <c r="CY26" s="182">
        <f>výdaje!B669</f>
        <v>0</v>
      </c>
      <c r="CZ26" s="183"/>
    </row>
    <row r="27" spans="1:104" ht="12.75" customHeight="1" thickBot="1" thickTop="1">
      <c r="A27" s="165"/>
      <c r="B27" s="8" t="s">
        <v>221</v>
      </c>
      <c r="C27" s="166">
        <f t="shared" si="3"/>
        <v>0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0</v>
      </c>
      <c r="X27" s="169">
        <f>příjmy!B66</f>
        <v>0</v>
      </c>
      <c r="Y27" s="169"/>
      <c r="Z27" s="169"/>
      <c r="AA27" s="169"/>
      <c r="AB27" s="169"/>
      <c r="AC27" s="169"/>
      <c r="AD27" s="169"/>
      <c r="AE27" s="169"/>
      <c r="AF27" s="169">
        <f>příjmy!B127</f>
        <v>0</v>
      </c>
      <c r="AG27" s="169">
        <f>příjmy!B130+příjmy!B150</f>
        <v>0</v>
      </c>
      <c r="AH27" s="169">
        <f>příjmy!B158</f>
        <v>0</v>
      </c>
      <c r="AI27" s="169">
        <f>příjmy!B134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příjmy!B203</f>
        <v>0</v>
      </c>
      <c r="AP27" s="173"/>
      <c r="AQ27" s="175"/>
      <c r="AR27" s="7"/>
      <c r="AS27" s="165"/>
      <c r="AT27" s="8" t="s">
        <v>221</v>
      </c>
      <c r="AU27" s="166">
        <f t="shared" si="5"/>
        <v>711</v>
      </c>
      <c r="AV27" s="8"/>
      <c r="AW27" s="204">
        <f t="shared" si="24"/>
        <v>0</v>
      </c>
      <c r="AX27" s="169"/>
      <c r="AY27" s="169">
        <f>výdaje!B37</f>
        <v>0</v>
      </c>
      <c r="AZ27" s="169"/>
      <c r="BA27" s="169">
        <f>výdaje!B72</f>
        <v>0</v>
      </c>
      <c r="BB27" s="169">
        <f>výdaje!B102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výdaje!B208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575</v>
      </c>
      <c r="BT27" s="169"/>
      <c r="BU27" s="169"/>
      <c r="BV27" s="169">
        <f>výdaje!B405</f>
        <v>540</v>
      </c>
      <c r="BW27" s="169">
        <f>výdaje!B415</f>
        <v>0</v>
      </c>
      <c r="BX27" s="169"/>
      <c r="BY27" s="169"/>
      <c r="BZ27" s="169">
        <f>výdaje!B455</f>
        <v>35</v>
      </c>
      <c r="CA27" s="177">
        <f t="shared" si="28"/>
        <v>0</v>
      </c>
      <c r="CB27" s="169">
        <f>výdaje!B511</f>
        <v>0</v>
      </c>
      <c r="CC27" s="169"/>
      <c r="CD27" s="169">
        <f>výdaje!B541</f>
        <v>0</v>
      </c>
      <c r="CE27" s="169">
        <f>výdaje!B566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výdaje!B609</f>
        <v>0</v>
      </c>
      <c r="CN27" s="173">
        <f>výdaje!B614+výdaje!B720</f>
        <v>100</v>
      </c>
      <c r="CO27" s="173">
        <f t="shared" si="31"/>
        <v>36</v>
      </c>
      <c r="CP27" s="184"/>
      <c r="CQ27" s="178">
        <f>výdaje!B645</f>
        <v>36</v>
      </c>
      <c r="CR27" s="173"/>
      <c r="CS27" s="173">
        <f>výdaje!B710</f>
        <v>0</v>
      </c>
      <c r="CT27" s="173">
        <f>výdaje!B705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222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příjmy!B67</f>
        <v>0</v>
      </c>
      <c r="Y28" s="169"/>
      <c r="Z28" s="169">
        <f>příjmy!B91</f>
        <v>0</v>
      </c>
      <c r="AA28" s="169"/>
      <c r="AB28" s="169">
        <f>příjmy!B98</f>
        <v>0</v>
      </c>
      <c r="AC28" s="169"/>
      <c r="AD28" s="169"/>
      <c r="AE28" s="169"/>
      <c r="AF28" s="169"/>
      <c r="AG28" s="169"/>
      <c r="AH28" s="169">
        <f>příjmy!B156+příjmy!B135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222</v>
      </c>
      <c r="AU28" s="166">
        <f t="shared" si="5"/>
        <v>1209</v>
      </c>
      <c r="AV28" s="8"/>
      <c r="AW28" s="176">
        <f t="shared" si="24"/>
        <v>82</v>
      </c>
      <c r="AX28" s="169">
        <f>výdaje!B12</f>
        <v>0</v>
      </c>
      <c r="AY28" s="169">
        <f>výdaje!B38</f>
        <v>55</v>
      </c>
      <c r="AZ28" s="169">
        <f>výdaje!B62</f>
        <v>0</v>
      </c>
      <c r="BA28" s="169">
        <f>výdaje!B73</f>
        <v>19</v>
      </c>
      <c r="BB28" s="169">
        <f>výdaje!B103</f>
        <v>7</v>
      </c>
      <c r="BC28" s="169"/>
      <c r="BD28" s="169">
        <f>výdaje!B127</f>
        <v>1</v>
      </c>
      <c r="BE28" s="177">
        <f t="shared" si="25"/>
        <v>16</v>
      </c>
      <c r="BF28" s="169"/>
      <c r="BG28" s="169">
        <f>výdaje!B188</f>
        <v>10</v>
      </c>
      <c r="BH28" s="169">
        <f>výdaje!B159</f>
        <v>0</v>
      </c>
      <c r="BI28" s="169">
        <f>výdaje!B180</f>
        <v>0</v>
      </c>
      <c r="BJ28" s="178">
        <f>výdaje!B209</f>
        <v>6</v>
      </c>
      <c r="BK28" s="173"/>
      <c r="BL28" s="179">
        <f t="shared" si="26"/>
        <v>0</v>
      </c>
      <c r="BM28" s="169">
        <f>výdaje!B265</f>
        <v>0</v>
      </c>
      <c r="BN28" s="169"/>
      <c r="BO28" s="169">
        <f>výdaje!B305</f>
        <v>0</v>
      </c>
      <c r="BP28" s="169"/>
      <c r="BQ28" s="169"/>
      <c r="BR28" s="169"/>
      <c r="BS28" s="177">
        <f t="shared" si="27"/>
        <v>215</v>
      </c>
      <c r="BT28" s="169">
        <f>výdaje!B363</f>
        <v>0</v>
      </c>
      <c r="BU28" s="169">
        <f>výdaje!B382</f>
        <v>0</v>
      </c>
      <c r="BV28" s="169"/>
      <c r="BW28" s="169"/>
      <c r="BX28" s="169">
        <f>výdaje!B422</f>
        <v>0</v>
      </c>
      <c r="BY28" s="169">
        <f>výdaje!B437</f>
        <v>0</v>
      </c>
      <c r="BZ28" s="169">
        <f>výdaje!B456</f>
        <v>215</v>
      </c>
      <c r="CA28" s="177">
        <f t="shared" si="28"/>
        <v>2</v>
      </c>
      <c r="CB28" s="169">
        <f>výdaje!B507</f>
        <v>0</v>
      </c>
      <c r="CC28" s="169">
        <f>výdaje!B530</f>
        <v>0</v>
      </c>
      <c r="CD28" s="169">
        <f>výdaje!B542</f>
        <v>0</v>
      </c>
      <c r="CE28" s="169">
        <f>výdaje!B567</f>
        <v>2</v>
      </c>
      <c r="CF28" s="169"/>
      <c r="CG28" s="177">
        <f t="shared" si="29"/>
        <v>0</v>
      </c>
      <c r="CH28" s="169"/>
      <c r="CI28" s="169"/>
      <c r="CJ28" s="173">
        <f t="shared" si="30"/>
        <v>4</v>
      </c>
      <c r="CK28" s="184"/>
      <c r="CL28" s="178">
        <f>výdaje!B592</f>
        <v>4</v>
      </c>
      <c r="CM28" s="173">
        <f>výdaje!B610+výdaje!B615</f>
        <v>810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výdaje!B698+výdaje!B700</f>
        <v>80</v>
      </c>
      <c r="CU28" s="177">
        <f t="shared" si="32"/>
        <v>0</v>
      </c>
      <c r="CV28" s="169">
        <f>výdaje!B744</f>
        <v>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223</v>
      </c>
      <c r="C29" s="166">
        <f t="shared" si="3"/>
        <v>273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273</v>
      </c>
      <c r="X29" s="169">
        <f>příjmy!B68</f>
        <v>0</v>
      </c>
      <c r="Y29" s="169"/>
      <c r="Z29" s="169"/>
      <c r="AA29" s="169"/>
      <c r="AB29" s="169">
        <f>příjmy!B99</f>
        <v>243</v>
      </c>
      <c r="AC29" s="169"/>
      <c r="AD29" s="169"/>
      <c r="AE29" s="169"/>
      <c r="AF29" s="169"/>
      <c r="AG29" s="169"/>
      <c r="AH29" s="169">
        <f>příjmy!B136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223</v>
      </c>
      <c r="AU29" s="166">
        <f t="shared" si="5"/>
        <v>517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5</v>
      </c>
      <c r="BF29" s="169"/>
      <c r="BG29" s="169"/>
      <c r="BH29" s="169"/>
      <c r="BI29" s="169"/>
      <c r="BJ29" s="178">
        <f>výdaje!B210</f>
        <v>5</v>
      </c>
      <c r="BK29" s="173"/>
      <c r="BL29" s="179">
        <f t="shared" si="26"/>
        <v>442</v>
      </c>
      <c r="BM29" s="169">
        <f>výdaje!B266</f>
        <v>25</v>
      </c>
      <c r="BN29" s="169">
        <f>výdaje!B287</f>
        <v>297</v>
      </c>
      <c r="BO29" s="169">
        <f>výdaje!B306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výdaje!B457</f>
        <v>40</v>
      </c>
      <c r="CA29" s="177">
        <f t="shared" si="28"/>
        <v>30</v>
      </c>
      <c r="CB29" s="169">
        <f>výdaje!B509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výdaje!B670</f>
        <v>0</v>
      </c>
      <c r="CZ29" s="183"/>
    </row>
    <row r="30" spans="1:104" ht="12.75" customHeight="1" thickBot="1" thickTop="1">
      <c r="A30" s="165"/>
      <c r="B30" s="8" t="s">
        <v>224</v>
      </c>
      <c r="C30" s="166">
        <f t="shared" si="3"/>
        <v>659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659</v>
      </c>
      <c r="X30" s="169">
        <f>příjmy!B69</f>
        <v>0</v>
      </c>
      <c r="Y30" s="169"/>
      <c r="Z30" s="169"/>
      <c r="AA30" s="169"/>
      <c r="AB30" s="169">
        <f>příjmy!B100</f>
        <v>400</v>
      </c>
      <c r="AC30" s="169"/>
      <c r="AD30" s="169"/>
      <c r="AE30" s="169"/>
      <c r="AF30" s="169"/>
      <c r="AG30" s="169"/>
      <c r="AH30" s="169">
        <f>příjmy!B137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224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výdaje!B39</f>
        <v>0</v>
      </c>
      <c r="AZ30" s="169"/>
      <c r="BA30" s="169">
        <f>výdaje!B74</f>
        <v>0</v>
      </c>
      <c r="BB30" s="169">
        <f>výdaje!B104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výdaje!B211</f>
        <v>5</v>
      </c>
      <c r="BK30" s="173"/>
      <c r="BL30" s="179">
        <f t="shared" si="26"/>
        <v>205</v>
      </c>
      <c r="BM30" s="169">
        <f>výdaje!B267</f>
        <v>35</v>
      </c>
      <c r="BN30" s="169"/>
      <c r="BO30" s="169">
        <f>výdaje!B307</f>
        <v>170</v>
      </c>
      <c r="BP30" s="169"/>
      <c r="BQ30" s="169">
        <f>výdaje!B338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výdaje!B458</f>
        <v>12</v>
      </c>
      <c r="CA30" s="177">
        <f t="shared" si="28"/>
        <v>70</v>
      </c>
      <c r="CB30" s="169">
        <f>výdaje!B508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225</v>
      </c>
      <c r="C31" s="166">
        <f t="shared" si="3"/>
        <v>1290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0</v>
      </c>
      <c r="M31" s="169">
        <f>příjmy!B23</f>
        <v>0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1290</v>
      </c>
      <c r="X31" s="169">
        <f>příjmy!B70</f>
        <v>0</v>
      </c>
      <c r="Y31" s="169"/>
      <c r="Z31" s="169"/>
      <c r="AA31" s="169"/>
      <c r="AB31" s="169">
        <f>příjmy!B101</f>
        <v>1260</v>
      </c>
      <c r="AC31" s="169"/>
      <c r="AD31" s="169"/>
      <c r="AE31" s="169"/>
      <c r="AF31" s="169"/>
      <c r="AG31" s="169"/>
      <c r="AH31" s="169">
        <f>příjmy!B138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225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výdaje!B212</f>
        <v>5</v>
      </c>
      <c r="BK31" s="173"/>
      <c r="BL31" s="179">
        <f t="shared" si="26"/>
        <v>7</v>
      </c>
      <c r="BM31" s="169">
        <f>výdaje!B268</f>
        <v>7</v>
      </c>
      <c r="BN31" s="169">
        <f>výdaje!B288</f>
        <v>0</v>
      </c>
      <c r="BO31" s="169">
        <f>výdaje!B308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výdaje!B459</f>
        <v>10</v>
      </c>
      <c r="CA31" s="177">
        <f t="shared" si="28"/>
        <v>30</v>
      </c>
      <c r="CB31" s="169">
        <f>výdaje!B510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226</v>
      </c>
      <c r="C32" s="166">
        <f t="shared" si="3"/>
        <v>120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0</v>
      </c>
      <c r="M32" s="169">
        <f>příjmy!B25</f>
        <v>0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příjmy!B71</f>
        <v>0</v>
      </c>
      <c r="Y32" s="169"/>
      <c r="Z32" s="169"/>
      <c r="AA32" s="169">
        <f>příjmy!B95</f>
        <v>120</v>
      </c>
      <c r="AB32" s="169"/>
      <c r="AC32" s="169"/>
      <c r="AD32" s="169"/>
      <c r="AE32" s="169">
        <f>příjmy!B120</f>
        <v>0</v>
      </c>
      <c r="AF32" s="169"/>
      <c r="AG32" s="169"/>
      <c r="AH32" s="169">
        <f>příjmy!B161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>
        <f>příjmy!B245</f>
        <v>0</v>
      </c>
      <c r="AQ32" s="175"/>
      <c r="AR32" s="7"/>
      <c r="AS32" s="165"/>
      <c r="AT32" s="8" t="s">
        <v>226</v>
      </c>
      <c r="AU32" s="166">
        <f t="shared" si="5"/>
        <v>378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6</v>
      </c>
      <c r="BF32" s="169"/>
      <c r="BG32" s="169"/>
      <c r="BH32" s="169"/>
      <c r="BI32" s="169"/>
      <c r="BJ32" s="178">
        <f>výdaje!B213</f>
        <v>6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výdaje!B413</f>
        <v>0</v>
      </c>
      <c r="BW32" s="169"/>
      <c r="BX32" s="169"/>
      <c r="BY32" s="169"/>
      <c r="BZ32" s="169">
        <f>výdaje!B460</f>
        <v>132</v>
      </c>
      <c r="CA32" s="177">
        <f t="shared" si="28"/>
        <v>40</v>
      </c>
      <c r="CB32" s="169"/>
      <c r="CC32" s="169">
        <f>výdaje!B531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výdaje!B636</f>
        <v>0</v>
      </c>
      <c r="CR32" s="173"/>
      <c r="CS32" s="173"/>
      <c r="CT32" s="173"/>
      <c r="CU32" s="177">
        <f t="shared" si="32"/>
        <v>200</v>
      </c>
      <c r="CV32" s="169">
        <f>výdaje!B735</f>
        <v>200</v>
      </c>
      <c r="CW32" s="169"/>
      <c r="CX32" s="182"/>
      <c r="CY32" s="182">
        <f>výdaje!B671</f>
        <v>0</v>
      </c>
      <c r="CZ32" s="183"/>
    </row>
    <row r="33" spans="1:104" ht="12.75" customHeight="1" thickBot="1" thickTop="1">
      <c r="A33" s="165"/>
      <c r="B33" s="8" t="s">
        <v>227</v>
      </c>
      <c r="C33" s="166">
        <f t="shared" si="3"/>
        <v>0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0</v>
      </c>
      <c r="M33" s="169">
        <f>příjmy!B26</f>
        <v>0</v>
      </c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227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výdaje!B416</f>
        <v>20</v>
      </c>
      <c r="BX33" s="169"/>
      <c r="BY33" s="169"/>
      <c r="BZ33" s="169">
        <f>výdaje!B461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výdaje!B637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228</v>
      </c>
      <c r="B34" s="186"/>
      <c r="C34" s="153">
        <f t="shared" si="3"/>
        <v>1840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1640</v>
      </c>
      <c r="X34" s="190">
        <f t="shared" si="33"/>
        <v>60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980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600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200</v>
      </c>
      <c r="AQ34" s="192">
        <f t="shared" si="33"/>
        <v>0</v>
      </c>
      <c r="AR34" s="186"/>
      <c r="AS34" s="185" t="s">
        <v>228</v>
      </c>
      <c r="AT34" s="186"/>
      <c r="AU34" s="153">
        <f t="shared" si="5"/>
        <v>1968</v>
      </c>
      <c r="AV34" s="161"/>
      <c r="AW34" s="193">
        <f aca="true" t="shared" si="34" ref="AW34:CB34">SUM(AW35:AW40)</f>
        <v>790</v>
      </c>
      <c r="AX34" s="190">
        <f t="shared" si="34"/>
        <v>589</v>
      </c>
      <c r="AY34" s="190">
        <f t="shared" si="34"/>
        <v>0</v>
      </c>
      <c r="AZ34" s="190">
        <f t="shared" si="34"/>
        <v>0</v>
      </c>
      <c r="BA34" s="190">
        <f t="shared" si="34"/>
        <v>148</v>
      </c>
      <c r="BB34" s="190">
        <f t="shared" si="34"/>
        <v>53</v>
      </c>
      <c r="BC34" s="190">
        <f t="shared" si="34"/>
        <v>0</v>
      </c>
      <c r="BD34" s="190">
        <f t="shared" si="34"/>
        <v>0</v>
      </c>
      <c r="BE34" s="189">
        <f t="shared" si="34"/>
        <v>13</v>
      </c>
      <c r="BF34" s="190">
        <f t="shared" si="34"/>
        <v>0</v>
      </c>
      <c r="BG34" s="190">
        <f t="shared" si="34"/>
        <v>0</v>
      </c>
      <c r="BH34" s="190">
        <f t="shared" si="34"/>
        <v>0</v>
      </c>
      <c r="BI34" s="190">
        <f t="shared" si="34"/>
        <v>0</v>
      </c>
      <c r="BJ34" s="194">
        <f t="shared" si="34"/>
        <v>13</v>
      </c>
      <c r="BK34" s="189">
        <f t="shared" si="34"/>
        <v>0</v>
      </c>
      <c r="BL34" s="187">
        <f t="shared" si="34"/>
        <v>620</v>
      </c>
      <c r="BM34" s="190">
        <f t="shared" si="34"/>
        <v>120</v>
      </c>
      <c r="BN34" s="190">
        <f t="shared" si="34"/>
        <v>0</v>
      </c>
      <c r="BO34" s="190">
        <f t="shared" si="34"/>
        <v>40</v>
      </c>
      <c r="BP34" s="190">
        <f t="shared" si="34"/>
        <v>0</v>
      </c>
      <c r="BQ34" s="190">
        <f t="shared" si="34"/>
        <v>0</v>
      </c>
      <c r="BR34" s="190">
        <f t="shared" si="34"/>
        <v>460</v>
      </c>
      <c r="BS34" s="189">
        <f t="shared" si="34"/>
        <v>77</v>
      </c>
      <c r="BT34" s="190">
        <f t="shared" si="34"/>
        <v>3</v>
      </c>
      <c r="BU34" s="190">
        <f t="shared" si="34"/>
        <v>20</v>
      </c>
      <c r="BV34" s="190">
        <f t="shared" si="34"/>
        <v>0</v>
      </c>
      <c r="BW34" s="190">
        <f t="shared" si="34"/>
        <v>0</v>
      </c>
      <c r="BX34" s="190">
        <f t="shared" si="34"/>
        <v>2</v>
      </c>
      <c r="BY34" s="190">
        <f t="shared" si="34"/>
        <v>0</v>
      </c>
      <c r="BZ34" s="190">
        <f t="shared" si="34"/>
        <v>52</v>
      </c>
      <c r="CA34" s="189">
        <f t="shared" si="34"/>
        <v>95</v>
      </c>
      <c r="CB34" s="190">
        <f t="shared" si="34"/>
        <v>90</v>
      </c>
      <c r="CC34" s="190">
        <f aca="true" t="shared" si="35" ref="CC34:CZ34">SUM(CC35:CC40)</f>
        <v>0</v>
      </c>
      <c r="CD34" s="190">
        <f t="shared" si="35"/>
        <v>4</v>
      </c>
      <c r="CE34" s="190">
        <f t="shared" si="35"/>
        <v>1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0</v>
      </c>
      <c r="CP34" s="189">
        <f t="shared" si="35"/>
        <v>0</v>
      </c>
      <c r="CQ34" s="189">
        <f t="shared" si="35"/>
        <v>0</v>
      </c>
      <c r="CR34" s="189">
        <f t="shared" si="35"/>
        <v>0</v>
      </c>
      <c r="CS34" s="189">
        <f t="shared" si="35"/>
        <v>373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229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229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0</v>
      </c>
      <c r="BF35" s="169"/>
      <c r="BG35" s="169"/>
      <c r="BH35" s="169">
        <f>výdaje!B154</f>
        <v>0</v>
      </c>
      <c r="BI35" s="169"/>
      <c r="BJ35" s="178">
        <f>výdaje!B214</f>
        <v>0</v>
      </c>
      <c r="BK35" s="173"/>
      <c r="BL35" s="179">
        <f aca="true" t="shared" si="42" ref="BL35:BL40">SUM(BM35:BR35)</f>
        <v>0</v>
      </c>
      <c r="BM35" s="169">
        <f>výdaje!B269</f>
        <v>0</v>
      </c>
      <c r="BN35" s="169">
        <f>výdaje!B289</f>
        <v>0</v>
      </c>
      <c r="BO35" s="169">
        <f>výdaje!B309</f>
        <v>0</v>
      </c>
      <c r="BP35" s="169"/>
      <c r="BQ35" s="169"/>
      <c r="BR35" s="169"/>
      <c r="BS35" s="177">
        <f aca="true" t="shared" si="43" ref="BS35:BS40">SUM(BT35:BZ35)</f>
        <v>15</v>
      </c>
      <c r="BT35" s="169"/>
      <c r="BU35" s="169">
        <f>výdaje!B384</f>
        <v>0</v>
      </c>
      <c r="BV35" s="169"/>
      <c r="BW35" s="169"/>
      <c r="BX35" s="169"/>
      <c r="BY35" s="169"/>
      <c r="BZ35" s="169">
        <f>výdaje!B463</f>
        <v>15</v>
      </c>
      <c r="CA35" s="177">
        <f aca="true" t="shared" si="44" ref="CA35:CA40">SUM(CB35:CF35)</f>
        <v>0</v>
      </c>
      <c r="CB35" s="169"/>
      <c r="CC35" s="169"/>
      <c r="CD35" s="169"/>
      <c r="CE35" s="169">
        <f>výdaje!B568</f>
        <v>0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230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příjmy!B227</f>
        <v>0</v>
      </c>
      <c r="AR36" s="7"/>
      <c r="AS36" s="165"/>
      <c r="AT36" s="8" t="s">
        <v>230</v>
      </c>
      <c r="AU36" s="166">
        <f t="shared" si="5"/>
        <v>0</v>
      </c>
      <c r="AV36" s="8"/>
      <c r="AW36" s="176">
        <f t="shared" si="40"/>
        <v>0</v>
      </c>
      <c r="AX36" s="169"/>
      <c r="AY36" s="169"/>
      <c r="AZ36" s="169"/>
      <c r="BA36" s="169"/>
      <c r="BB36" s="169"/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výdaje!B653</f>
        <v>0</v>
      </c>
      <c r="CQ36" s="178">
        <f>výdaje!B646</f>
        <v>0</v>
      </c>
      <c r="CR36" s="173">
        <f>výdaje!B706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231</v>
      </c>
      <c r="C37" s="166">
        <f t="shared" si="3"/>
        <v>200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příjmy!B234</f>
        <v>200</v>
      </c>
      <c r="AQ37" s="175"/>
      <c r="AR37" s="7"/>
      <c r="AS37" s="165"/>
      <c r="AT37" s="8" t="s">
        <v>231</v>
      </c>
      <c r="AU37" s="166">
        <f t="shared" si="5"/>
        <v>275</v>
      </c>
      <c r="AV37" s="8"/>
      <c r="AW37" s="176">
        <f t="shared" si="40"/>
        <v>254</v>
      </c>
      <c r="AX37" s="169">
        <f>výdaje!B13</f>
        <v>189</v>
      </c>
      <c r="AY37" s="169"/>
      <c r="AZ37" s="169"/>
      <c r="BA37" s="169">
        <f>výdaje!B76</f>
        <v>48</v>
      </c>
      <c r="BB37" s="169">
        <f>výdaje!B106</f>
        <v>17</v>
      </c>
      <c r="BC37" s="169"/>
      <c r="BD37" s="169"/>
      <c r="BE37" s="177">
        <f t="shared" si="41"/>
        <v>1</v>
      </c>
      <c r="BF37" s="169">
        <f>výdaje!B150</f>
        <v>0</v>
      </c>
      <c r="BG37" s="169"/>
      <c r="BH37" s="169"/>
      <c r="BI37" s="169"/>
      <c r="BJ37" s="178">
        <f>výdaje!B215</f>
        <v>1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16</v>
      </c>
      <c r="BT37" s="169"/>
      <c r="BU37" s="169">
        <f>výdaje!B386+výdaje!B387+výdaje!B388+výdaje!B389+výdaje!B385</f>
        <v>10</v>
      </c>
      <c r="BV37" s="169"/>
      <c r="BW37" s="169"/>
      <c r="BX37" s="169">
        <f>výdaje!B424+výdaje!B423</f>
        <v>2</v>
      </c>
      <c r="BY37" s="169"/>
      <c r="BZ37" s="169">
        <f>výdaje!B466+výdaje!B467+výdaje!B468+výdaje!B469+výdaje!B465</f>
        <v>4</v>
      </c>
      <c r="CA37" s="177">
        <f t="shared" si="44"/>
        <v>4</v>
      </c>
      <c r="CB37" s="169"/>
      <c r="CC37" s="169"/>
      <c r="CD37" s="169">
        <f>výdaje!B545+výdaje!B546+výdaje!B544+výdaje!B547</f>
        <v>4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výdaje!B611</f>
        <v>0</v>
      </c>
      <c r="CN37" s="173"/>
      <c r="CO37" s="173">
        <f t="shared" si="47"/>
        <v>0</v>
      </c>
      <c r="CP37" s="184"/>
      <c r="CQ37" s="178"/>
      <c r="CR37" s="173">
        <f>výdaje!B708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232</v>
      </c>
      <c r="C38" s="166">
        <f t="shared" si="3"/>
        <v>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0</v>
      </c>
      <c r="X38" s="169">
        <f>příjmy!B72</f>
        <v>0</v>
      </c>
      <c r="Y38" s="169"/>
      <c r="Z38" s="169"/>
      <c r="AA38" s="169"/>
      <c r="AB38" s="169"/>
      <c r="AC38" s="169">
        <f>příjmy!B113</f>
        <v>0</v>
      </c>
      <c r="AD38" s="169"/>
      <c r="AE38" s="169"/>
      <c r="AF38" s="169"/>
      <c r="AG38" s="169">
        <f>příjmy!B151</f>
        <v>0</v>
      </c>
      <c r="AH38" s="169">
        <f>příjmy!B167+příjmy!B168</f>
        <v>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/>
      <c r="AQ38" s="175"/>
      <c r="AR38" s="7"/>
      <c r="AS38" s="165"/>
      <c r="AT38" s="8" t="s">
        <v>232</v>
      </c>
      <c r="AU38" s="166">
        <f t="shared" si="5"/>
        <v>0</v>
      </c>
      <c r="AV38" s="8"/>
      <c r="AW38" s="176">
        <f t="shared" si="40"/>
        <v>0</v>
      </c>
      <c r="AX38" s="169"/>
      <c r="AY38" s="169"/>
      <c r="AZ38" s="169"/>
      <c r="BA38" s="169"/>
      <c r="BB38" s="169"/>
      <c r="BC38" s="169"/>
      <c r="BD38" s="169"/>
      <c r="BE38" s="177">
        <f t="shared" si="41"/>
        <v>0</v>
      </c>
      <c r="BF38" s="169"/>
      <c r="BG38" s="169"/>
      <c r="BH38" s="169"/>
      <c r="BI38" s="169"/>
      <c r="BJ38" s="178"/>
      <c r="BK38" s="173"/>
      <c r="BL38" s="179">
        <f t="shared" si="42"/>
        <v>0</v>
      </c>
      <c r="BM38" s="169"/>
      <c r="BN38" s="169"/>
      <c r="BO38" s="169"/>
      <c r="BP38" s="169"/>
      <c r="BQ38" s="169"/>
      <c r="BR38" s="169"/>
      <c r="BS38" s="177">
        <f t="shared" si="43"/>
        <v>0</v>
      </c>
      <c r="BT38" s="169"/>
      <c r="BU38" s="169"/>
      <c r="BV38" s="169"/>
      <c r="BW38" s="169"/>
      <c r="BX38" s="169"/>
      <c r="BY38" s="169"/>
      <c r="BZ38" s="169"/>
      <c r="CA38" s="177">
        <f t="shared" si="44"/>
        <v>0</v>
      </c>
      <c r="CB38" s="169"/>
      <c r="CC38" s="169"/>
      <c r="CD38" s="169"/>
      <c r="CE38" s="169"/>
      <c r="CF38" s="169"/>
      <c r="CG38" s="177">
        <f t="shared" si="45"/>
        <v>0</v>
      </c>
      <c r="CH38" s="169"/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0</v>
      </c>
      <c r="CP38" s="184"/>
      <c r="CQ38" s="178"/>
      <c r="CR38" s="173"/>
      <c r="CS38" s="173">
        <f>výdaje!B715+výdaje!B716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565" t="s">
        <v>345</v>
      </c>
      <c r="C39" s="166">
        <f>SUM(E39,L39,W39,AJ39,AK39,AL39,AP39,AQ39)</f>
        <v>0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příjmy!B73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>
        <f>příjmy!B235+příjmy!B236</f>
        <v>0</v>
      </c>
      <c r="AQ39" s="175"/>
      <c r="AR39" s="7"/>
      <c r="AS39" s="165"/>
      <c r="AT39" s="565" t="s">
        <v>345</v>
      </c>
      <c r="AU39" s="166">
        <f>SUM(AW39,BE39,BK39,BS39,BL39,CA39,CG39,CJ39,CM39,CN39,CO39,CR39,CS39,CT39,CU39,CX39,CY39,CZ39)</f>
        <v>373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563"/>
      <c r="CL39" s="564"/>
      <c r="CM39" s="173"/>
      <c r="CN39" s="173"/>
      <c r="CO39" s="173">
        <f t="shared" si="47"/>
        <v>0</v>
      </c>
      <c r="CP39" s="563">
        <f>výdaje!B656+výdaje!B655</f>
        <v>0</v>
      </c>
      <c r="CQ39" s="564"/>
      <c r="CR39" s="173"/>
      <c r="CS39" s="173">
        <f>výdaje!B694+výdaje!B717+výdaje!B695</f>
        <v>373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233</v>
      </c>
      <c r="C40" s="166">
        <f aca="true" t="shared" si="49" ref="C40:C66">SUM(E40,L40,W40,AJ40,AK40,AL40,AP40,AQ40)</f>
        <v>1640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příjmy!B35+příjmy!B36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1640</v>
      </c>
      <c r="X40" s="169">
        <f>příjmy!B87</f>
        <v>60</v>
      </c>
      <c r="Y40" s="169"/>
      <c r="Z40" s="169"/>
      <c r="AA40" s="169"/>
      <c r="AB40" s="169">
        <f>příjmy!B110</f>
        <v>980</v>
      </c>
      <c r="AC40" s="169"/>
      <c r="AD40" s="169"/>
      <c r="AE40" s="169"/>
      <c r="AF40" s="169"/>
      <c r="AG40" s="169">
        <f>příjmy!B147</f>
        <v>0</v>
      </c>
      <c r="AH40" s="169">
        <f>příjmy!B145</f>
        <v>600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příjmy!B232</f>
        <v>0</v>
      </c>
      <c r="AQ40" s="175"/>
      <c r="AR40" s="7"/>
      <c r="AS40" s="165"/>
      <c r="AT40" s="8" t="s">
        <v>233</v>
      </c>
      <c r="AU40" s="166">
        <f aca="true" t="shared" si="50" ref="AU40:AU66">SUM(AW40,BE40,BK40,BS40,BL40,CA40,CG40,CJ40,CM40,CN40,CO40,CR40,CS40,CT40,CU40,CX40,CY40,CZ40)</f>
        <v>1305</v>
      </c>
      <c r="AV40" s="8"/>
      <c r="AW40" s="176">
        <f t="shared" si="40"/>
        <v>536</v>
      </c>
      <c r="AX40" s="169">
        <f>výdaje!B27</f>
        <v>400</v>
      </c>
      <c r="AY40" s="169"/>
      <c r="AZ40" s="169"/>
      <c r="BA40" s="169">
        <f>výdaje!B94</f>
        <v>100</v>
      </c>
      <c r="BB40" s="169">
        <f>výdaje!B124</f>
        <v>36</v>
      </c>
      <c r="BC40" s="169"/>
      <c r="BD40" s="169"/>
      <c r="BE40" s="177">
        <f t="shared" si="41"/>
        <v>12</v>
      </c>
      <c r="BF40" s="169"/>
      <c r="BG40" s="169"/>
      <c r="BH40" s="169">
        <f>výdaje!B177+výdaje!B178</f>
        <v>0</v>
      </c>
      <c r="BI40" s="169"/>
      <c r="BJ40" s="178">
        <f>výdaje!B241+výdaje!B242</f>
        <v>12</v>
      </c>
      <c r="BK40" s="173"/>
      <c r="BL40" s="179">
        <f t="shared" si="42"/>
        <v>620</v>
      </c>
      <c r="BM40" s="169">
        <f>výdaje!B283</f>
        <v>120</v>
      </c>
      <c r="BN40" s="169">
        <f>výdaje!B299</f>
        <v>0</v>
      </c>
      <c r="BO40" s="169">
        <f>výdaje!B325+výdaje!B326</f>
        <v>40</v>
      </c>
      <c r="BP40" s="169"/>
      <c r="BQ40" s="169"/>
      <c r="BR40" s="169">
        <f>výdaje!B355</f>
        <v>460</v>
      </c>
      <c r="BS40" s="177">
        <f t="shared" si="43"/>
        <v>46</v>
      </c>
      <c r="BT40" s="169">
        <f>výdaje!B374</f>
        <v>3</v>
      </c>
      <c r="BU40" s="169">
        <f>výdaje!B403</f>
        <v>10</v>
      </c>
      <c r="BV40" s="169"/>
      <c r="BW40" s="169"/>
      <c r="BX40" s="169"/>
      <c r="BY40" s="169"/>
      <c r="BZ40" s="169">
        <f>výdaje!B491+výdaje!B492</f>
        <v>33</v>
      </c>
      <c r="CA40" s="177">
        <f t="shared" si="44"/>
        <v>91</v>
      </c>
      <c r="CB40" s="169">
        <f>výdaje!B526</f>
        <v>90</v>
      </c>
      <c r="CC40" s="169"/>
      <c r="CD40" s="169"/>
      <c r="CE40" s="169">
        <f>výdaje!B575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výdaje!B680</f>
        <v>0</v>
      </c>
      <c r="CZ40" s="183"/>
    </row>
    <row r="41" spans="1:104" ht="12.75" customHeight="1" thickBot="1" thickTop="1">
      <c r="A41" s="185" t="s">
        <v>234</v>
      </c>
      <c r="B41" s="186"/>
      <c r="C41" s="153">
        <f t="shared" si="49"/>
        <v>9992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1540</v>
      </c>
      <c r="M41" s="187">
        <f t="shared" si="51"/>
        <v>0</v>
      </c>
      <c r="N41" s="187">
        <f t="shared" si="51"/>
        <v>0</v>
      </c>
      <c r="O41" s="187">
        <f t="shared" si="51"/>
        <v>0</v>
      </c>
      <c r="P41" s="187">
        <f t="shared" si="51"/>
        <v>1540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6982</v>
      </c>
      <c r="X41" s="187">
        <f t="shared" si="51"/>
        <v>0</v>
      </c>
      <c r="Y41" s="187">
        <f t="shared" si="51"/>
        <v>0</v>
      </c>
      <c r="Z41" s="187">
        <f t="shared" si="51"/>
        <v>0</v>
      </c>
      <c r="AA41" s="187">
        <f t="shared" si="51"/>
        <v>0</v>
      </c>
      <c r="AB41" s="187">
        <f t="shared" si="51"/>
        <v>4836</v>
      </c>
      <c r="AC41" s="187">
        <f t="shared" si="51"/>
        <v>180</v>
      </c>
      <c r="AD41" s="187">
        <f t="shared" si="51"/>
        <v>0</v>
      </c>
      <c r="AE41" s="187">
        <f t="shared" si="51"/>
        <v>0</v>
      </c>
      <c r="AF41" s="187">
        <f t="shared" si="51"/>
        <v>0</v>
      </c>
      <c r="AG41" s="187">
        <f t="shared" si="51"/>
        <v>0</v>
      </c>
      <c r="AH41" s="187">
        <f t="shared" si="51"/>
        <v>1966</v>
      </c>
      <c r="AI41" s="187">
        <f t="shared" si="51"/>
        <v>0</v>
      </c>
      <c r="AJ41" s="187">
        <f t="shared" si="51"/>
        <v>970</v>
      </c>
      <c r="AK41" s="187">
        <f t="shared" si="51"/>
        <v>0</v>
      </c>
      <c r="AL41" s="187">
        <f t="shared" si="51"/>
        <v>500</v>
      </c>
      <c r="AM41" s="187">
        <f t="shared" si="51"/>
        <v>0</v>
      </c>
      <c r="AN41" s="187">
        <f t="shared" si="51"/>
        <v>500</v>
      </c>
      <c r="AO41" s="187">
        <f t="shared" si="51"/>
        <v>0</v>
      </c>
      <c r="AP41" s="187">
        <f t="shared" si="51"/>
        <v>0</v>
      </c>
      <c r="AQ41" s="186">
        <f t="shared" si="51"/>
        <v>0</v>
      </c>
      <c r="AR41" s="186"/>
      <c r="AS41" s="185" t="s">
        <v>234</v>
      </c>
      <c r="AT41" s="186"/>
      <c r="AU41" s="153">
        <f t="shared" si="50"/>
        <v>16866.28</v>
      </c>
      <c r="AV41" s="161"/>
      <c r="AW41" s="193">
        <f>SUM(AW42:AW58)</f>
        <v>5885.28</v>
      </c>
      <c r="AX41" s="193">
        <f aca="true" t="shared" si="52" ref="AX41:CZ41">SUM(AX42:AX58)</f>
        <v>4335</v>
      </c>
      <c r="AY41" s="193">
        <f t="shared" si="52"/>
        <v>57</v>
      </c>
      <c r="AZ41" s="193">
        <f t="shared" si="52"/>
        <v>0</v>
      </c>
      <c r="BA41" s="193">
        <f t="shared" si="52"/>
        <v>1098</v>
      </c>
      <c r="BB41" s="193">
        <f t="shared" si="52"/>
        <v>395.28</v>
      </c>
      <c r="BC41" s="193">
        <f t="shared" si="52"/>
        <v>0</v>
      </c>
      <c r="BD41" s="193">
        <f t="shared" si="52"/>
        <v>0</v>
      </c>
      <c r="BE41" s="193">
        <f t="shared" si="52"/>
        <v>1184</v>
      </c>
      <c r="BF41" s="193">
        <f t="shared" si="52"/>
        <v>30</v>
      </c>
      <c r="BG41" s="193">
        <f t="shared" si="52"/>
        <v>0</v>
      </c>
      <c r="BH41" s="193">
        <f t="shared" si="52"/>
        <v>0</v>
      </c>
      <c r="BI41" s="193">
        <f t="shared" si="52"/>
        <v>0</v>
      </c>
      <c r="BJ41" s="193">
        <f t="shared" si="52"/>
        <v>1154</v>
      </c>
      <c r="BK41" s="189">
        <f t="shared" si="52"/>
        <v>215</v>
      </c>
      <c r="BL41" s="187">
        <f t="shared" si="52"/>
        <v>3101</v>
      </c>
      <c r="BM41" s="193">
        <f t="shared" si="52"/>
        <v>728</v>
      </c>
      <c r="BN41" s="193">
        <f t="shared" si="52"/>
        <v>265</v>
      </c>
      <c r="BO41" s="193">
        <f t="shared" si="52"/>
        <v>969</v>
      </c>
      <c r="BP41" s="193">
        <f t="shared" si="52"/>
        <v>0</v>
      </c>
      <c r="BQ41" s="193">
        <f t="shared" si="52"/>
        <v>584</v>
      </c>
      <c r="BR41" s="193">
        <f t="shared" si="52"/>
        <v>555</v>
      </c>
      <c r="BS41" s="193">
        <f t="shared" si="52"/>
        <v>3803</v>
      </c>
      <c r="BT41" s="193">
        <f t="shared" si="52"/>
        <v>6</v>
      </c>
      <c r="BU41" s="193">
        <f t="shared" si="52"/>
        <v>71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10</v>
      </c>
      <c r="BZ41" s="193">
        <f t="shared" si="52"/>
        <v>3657</v>
      </c>
      <c r="CA41" s="193">
        <f t="shared" si="52"/>
        <v>529</v>
      </c>
      <c r="CB41" s="193">
        <f t="shared" si="52"/>
        <v>216</v>
      </c>
      <c r="CC41" s="193">
        <f t="shared" si="52"/>
        <v>0</v>
      </c>
      <c r="CD41" s="193">
        <f t="shared" si="52"/>
        <v>13</v>
      </c>
      <c r="CE41" s="193">
        <f t="shared" si="52"/>
        <v>0</v>
      </c>
      <c r="CF41" s="193">
        <f t="shared" si="52"/>
        <v>300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210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1741</v>
      </c>
      <c r="CT41" s="193">
        <f t="shared" si="52"/>
        <v>0</v>
      </c>
      <c r="CU41" s="193">
        <f t="shared" si="52"/>
        <v>100</v>
      </c>
      <c r="CV41" s="193">
        <f t="shared" si="52"/>
        <v>100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235</v>
      </c>
      <c r="C42" s="209">
        <f t="shared" si="49"/>
        <v>0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0</v>
      </c>
      <c r="X42" s="211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235</v>
      </c>
      <c r="AU42" s="209">
        <f t="shared" si="50"/>
        <v>1741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výdaje!B692+výdaje!B693</f>
        <v>1741</v>
      </c>
      <c r="CT42" s="210"/>
      <c r="CU42" s="210">
        <f aca="true" t="shared" si="53" ref="CU42:CU58">CV42+CW42</f>
        <v>0</v>
      </c>
      <c r="CV42" s="220">
        <f>výdaje!B743+výdaje!B737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236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příjmy!B149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236</v>
      </c>
      <c r="AU43" s="166">
        <f t="shared" si="50"/>
        <v>234</v>
      </c>
      <c r="AV43" s="8"/>
      <c r="AW43" s="176">
        <f aca="true" t="shared" si="58" ref="AW43:AW58">SUM(AX43:BD43)</f>
        <v>0</v>
      </c>
      <c r="AX43" s="184">
        <f>výdaje!B16</f>
        <v>0</v>
      </c>
      <c r="AY43" s="169"/>
      <c r="AZ43" s="169"/>
      <c r="BA43" s="169">
        <f>výdaje!B80</f>
        <v>0</v>
      </c>
      <c r="BB43" s="169">
        <f>výdaje!B110</f>
        <v>0</v>
      </c>
      <c r="BC43" s="169"/>
      <c r="BD43" s="178"/>
      <c r="BE43" s="177">
        <f aca="true" t="shared" si="59" ref="BE43:BE58">SUM(BF43:BJ43)</f>
        <v>200</v>
      </c>
      <c r="BF43" s="184">
        <f>výdaje!B138</f>
        <v>0</v>
      </c>
      <c r="BG43" s="169">
        <f>výdaje!B190</f>
        <v>0</v>
      </c>
      <c r="BH43" s="169">
        <f>výdaje!B166</f>
        <v>0</v>
      </c>
      <c r="BI43" s="169"/>
      <c r="BJ43" s="178">
        <f>výdaje!B221</f>
        <v>200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výdaje!B313</f>
        <v>0</v>
      </c>
      <c r="BP43" s="169">
        <f>výdaje!B327</f>
        <v>0</v>
      </c>
      <c r="BQ43" s="169">
        <f>výdaje!B340</f>
        <v>20</v>
      </c>
      <c r="BR43" s="178"/>
      <c r="BS43" s="177">
        <f aca="true" t="shared" si="61" ref="BS43:BS58">SUM(BT43:BZ43)</f>
        <v>12</v>
      </c>
      <c r="BT43" s="184"/>
      <c r="BU43" s="169">
        <f>výdaje!B390</f>
        <v>10</v>
      </c>
      <c r="BV43" s="169"/>
      <c r="BW43" s="169"/>
      <c r="BX43" s="169">
        <f>výdaje!B425</f>
        <v>2</v>
      </c>
      <c r="BY43" s="169">
        <f>výdaje!B439</f>
        <v>0</v>
      </c>
      <c r="BZ43" s="178">
        <f>výdaje!B470</f>
        <v>0</v>
      </c>
      <c r="CA43" s="177">
        <f aca="true" t="shared" si="62" ref="CA43:CA58">SUM(CB43:CF43)</f>
        <v>2</v>
      </c>
      <c r="CB43" s="184">
        <f>výdaje!B513</f>
        <v>0</v>
      </c>
      <c r="CC43" s="169">
        <f>výdaje!B533</f>
        <v>0</v>
      </c>
      <c r="CD43" s="169">
        <f>výdaje!B548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237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příjmy!B114</f>
        <v>0</v>
      </c>
      <c r="AD44" s="228"/>
      <c r="AE44" s="228"/>
      <c r="AF44" s="228"/>
      <c r="AG44" s="228"/>
      <c r="AH44" s="228">
        <f>příjmy!B169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příjmy!B204</f>
        <v>0</v>
      </c>
      <c r="AP44" s="219">
        <f>příjmy!B240+příjmy!B239</f>
        <v>0</v>
      </c>
      <c r="AQ44" s="230"/>
      <c r="AR44" s="208"/>
      <c r="AS44" s="225"/>
      <c r="AT44" s="208" t="s">
        <v>237</v>
      </c>
      <c r="AU44" s="166">
        <f t="shared" si="50"/>
        <v>0</v>
      </c>
      <c r="AV44" s="208"/>
      <c r="AW44" s="176">
        <f t="shared" si="58"/>
        <v>0</v>
      </c>
      <c r="AX44" s="227">
        <f>výdaje!B17</f>
        <v>0</v>
      </c>
      <c r="AY44" s="228"/>
      <c r="AZ44" s="228">
        <f>výdaje!B61</f>
        <v>0</v>
      </c>
      <c r="BA44" s="228">
        <f>výdaje!B81</f>
        <v>0</v>
      </c>
      <c r="BB44" s="228">
        <f>výdaje!B111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výdaje!B167</f>
        <v>0</v>
      </c>
      <c r="BI44" s="228"/>
      <c r="BJ44" s="229">
        <f>výdaje!B222</f>
        <v>0</v>
      </c>
      <c r="BK44" s="231">
        <f>výdaje!B255</f>
        <v>0</v>
      </c>
      <c r="BL44" s="179">
        <f t="shared" si="60"/>
        <v>0</v>
      </c>
      <c r="BM44" s="227">
        <f>výdaje!B270</f>
        <v>0</v>
      </c>
      <c r="BN44" s="228">
        <f>výdaje!B291</f>
        <v>0</v>
      </c>
      <c r="BO44" s="228">
        <f>výdaje!B314</f>
        <v>0</v>
      </c>
      <c r="BP44" s="228"/>
      <c r="BQ44" s="228"/>
      <c r="BR44" s="229"/>
      <c r="BS44" s="177">
        <f t="shared" si="61"/>
        <v>0</v>
      </c>
      <c r="BT44" s="227">
        <f>výdaje!B367</f>
        <v>0</v>
      </c>
      <c r="BU44" s="228">
        <f>výdaje!B391</f>
        <v>0</v>
      </c>
      <c r="BV44" s="228">
        <f>výdaje!B408</f>
        <v>0</v>
      </c>
      <c r="BW44" s="228">
        <f>výdaje!B417</f>
        <v>0</v>
      </c>
      <c r="BX44" s="228"/>
      <c r="BY44" s="228"/>
      <c r="BZ44" s="229">
        <f>výdaje!B471</f>
        <v>0</v>
      </c>
      <c r="CA44" s="177">
        <f t="shared" si="62"/>
        <v>0</v>
      </c>
      <c r="CB44" s="227"/>
      <c r="CC44" s="228">
        <f>výdaje!B534</f>
        <v>0</v>
      </c>
      <c r="CD44" s="228">
        <f>výdaje!B549</f>
        <v>0</v>
      </c>
      <c r="CE44" s="228">
        <f>výdaje!B570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výdaje!B638+výdaje!B648</f>
        <v>0</v>
      </c>
      <c r="CR44" s="219"/>
      <c r="CS44" s="219"/>
      <c r="CT44" s="219"/>
      <c r="CU44" s="177">
        <f t="shared" si="53"/>
        <v>0</v>
      </c>
      <c r="CV44" s="227">
        <f>výdaje!B749+výdaje!B755</f>
        <v>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238</v>
      </c>
      <c r="C45" s="166">
        <f t="shared" si="49"/>
        <v>3566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0</v>
      </c>
      <c r="M45" s="169">
        <f>příjmy!B27</f>
        <v>0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3566</v>
      </c>
      <c r="X45" s="169">
        <f>příjmy!B74</f>
        <v>0</v>
      </c>
      <c r="Y45" s="169"/>
      <c r="Z45" s="169"/>
      <c r="AA45" s="169"/>
      <c r="AB45" s="169">
        <f>příjmy!B102</f>
        <v>2685</v>
      </c>
      <c r="AC45" s="169">
        <f>příjmy!B115</f>
        <v>2</v>
      </c>
      <c r="AD45" s="169"/>
      <c r="AE45" s="169"/>
      <c r="AF45" s="169"/>
      <c r="AG45" s="169"/>
      <c r="AH45" s="169">
        <f>příjmy!B159+příjmy!B139</f>
        <v>879</v>
      </c>
      <c r="AI45" s="169"/>
      <c r="AJ45" s="172"/>
      <c r="AK45" s="173"/>
      <c r="AL45" s="170">
        <f t="shared" si="57"/>
        <v>0</v>
      </c>
      <c r="AM45" s="169"/>
      <c r="AN45" s="169">
        <f>příjmy!B201</f>
        <v>0</v>
      </c>
      <c r="AO45" s="174"/>
      <c r="AP45" s="173">
        <f>příjmy!B228</f>
        <v>0</v>
      </c>
      <c r="AQ45" s="175"/>
      <c r="AR45" s="7"/>
      <c r="AS45" s="165"/>
      <c r="AT45" s="8" t="s">
        <v>238</v>
      </c>
      <c r="AU45" s="166">
        <f t="shared" si="50"/>
        <v>1781.9</v>
      </c>
      <c r="AV45" s="8"/>
      <c r="AW45" s="176">
        <f t="shared" si="58"/>
        <v>649.9</v>
      </c>
      <c r="AX45" s="169">
        <f>výdaje!B18</f>
        <v>485</v>
      </c>
      <c r="AY45" s="169">
        <f>výdaje!B43+výdaje!B44</f>
        <v>0</v>
      </c>
      <c r="AZ45" s="169"/>
      <c r="BA45" s="169">
        <f>výdaje!B82</f>
        <v>121.25</v>
      </c>
      <c r="BB45" s="169">
        <f>výdaje!B112</f>
        <v>43.65</v>
      </c>
      <c r="BC45" s="169"/>
      <c r="BD45" s="178"/>
      <c r="BE45" s="177">
        <f t="shared" si="59"/>
        <v>46</v>
      </c>
      <c r="BF45" s="184">
        <f>výdaje!B139</f>
        <v>0</v>
      </c>
      <c r="BG45" s="169">
        <f>výdaje!B192</f>
        <v>0</v>
      </c>
      <c r="BH45" s="169">
        <f>výdaje!B168+výdaje!B169</f>
        <v>0</v>
      </c>
      <c r="BI45" s="169"/>
      <c r="BJ45" s="178">
        <f>výdaje!B223+výdaje!B224</f>
        <v>46</v>
      </c>
      <c r="BK45" s="173"/>
      <c r="BL45" s="179">
        <f t="shared" si="60"/>
        <v>660</v>
      </c>
      <c r="BM45" s="184">
        <f>výdaje!B271</f>
        <v>510</v>
      </c>
      <c r="BN45" s="169">
        <f>výdaje!B292</f>
        <v>0</v>
      </c>
      <c r="BO45" s="169">
        <f>výdaje!B315</f>
        <v>150</v>
      </c>
      <c r="BP45" s="169">
        <f>výdaje!B328</f>
        <v>0</v>
      </c>
      <c r="BQ45" s="169">
        <f>výdaje!B341</f>
        <v>0</v>
      </c>
      <c r="BR45" s="178">
        <f>výdaje!B352</f>
        <v>0</v>
      </c>
      <c r="BS45" s="177">
        <f t="shared" si="61"/>
        <v>350</v>
      </c>
      <c r="BT45" s="184">
        <f>výdaje!B368</f>
        <v>4</v>
      </c>
      <c r="BU45" s="169">
        <f>výdaje!B392</f>
        <v>19</v>
      </c>
      <c r="BV45" s="169">
        <f>výdaje!B410</f>
        <v>12</v>
      </c>
      <c r="BW45" s="169"/>
      <c r="BX45" s="169">
        <f>výdaje!B426</f>
        <v>5</v>
      </c>
      <c r="BY45" s="169">
        <f>výdaje!B440</f>
        <v>10</v>
      </c>
      <c r="BZ45" s="178">
        <f>výdaje!B472+výdaje!B473</f>
        <v>300</v>
      </c>
      <c r="CA45" s="177">
        <f t="shared" si="62"/>
        <v>76</v>
      </c>
      <c r="CB45" s="169">
        <f>výdaje!B514</f>
        <v>75</v>
      </c>
      <c r="CC45" s="169">
        <f>výdaje!B535</f>
        <v>0</v>
      </c>
      <c r="CD45" s="169">
        <f>výdaje!B550</f>
        <v>1</v>
      </c>
      <c r="CE45" s="169"/>
      <c r="CF45" s="169"/>
      <c r="CG45" s="177">
        <f t="shared" si="63"/>
        <v>0</v>
      </c>
      <c r="CH45" s="169">
        <f>výdaje!B622</f>
        <v>0</v>
      </c>
      <c r="CI45" s="169"/>
      <c r="CJ45" s="173">
        <f t="shared" si="64"/>
        <v>0</v>
      </c>
      <c r="CK45" s="184"/>
      <c r="CL45" s="178">
        <f>výdaje!B585</f>
        <v>0</v>
      </c>
      <c r="CM45" s="173"/>
      <c r="CN45" s="173"/>
      <c r="CO45" s="173">
        <f t="shared" si="65"/>
        <v>0</v>
      </c>
      <c r="CP45" s="184"/>
      <c r="CQ45" s="178">
        <f>výdaje!B639+výdaje!B649</f>
        <v>0</v>
      </c>
      <c r="CR45" s="173"/>
      <c r="CS45" s="173">
        <f>výdaje!B711</f>
        <v>0</v>
      </c>
      <c r="CT45" s="173"/>
      <c r="CU45" s="177">
        <f t="shared" si="53"/>
        <v>0</v>
      </c>
      <c r="CV45" s="169">
        <f>výdaje!B748</f>
        <v>0</v>
      </c>
      <c r="CW45" s="169"/>
      <c r="CX45" s="182"/>
      <c r="CY45" s="182">
        <f>výdaje!B674</f>
        <v>0</v>
      </c>
      <c r="CZ45" s="183"/>
    </row>
    <row r="46" spans="1:104" ht="12" customHeight="1" thickBot="1" thickTop="1">
      <c r="A46" s="165"/>
      <c r="B46" s="8" t="s">
        <v>239</v>
      </c>
      <c r="C46" s="166">
        <f t="shared" si="49"/>
        <v>937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příjmy!B28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937</v>
      </c>
      <c r="X46" s="184">
        <f>příjmy!B75</f>
        <v>0</v>
      </c>
      <c r="Y46" s="169"/>
      <c r="Z46" s="169"/>
      <c r="AA46" s="169"/>
      <c r="AB46" s="169">
        <f>příjmy!B103</f>
        <v>600</v>
      </c>
      <c r="AC46" s="169"/>
      <c r="AD46" s="169"/>
      <c r="AE46" s="169">
        <f>příjmy!B121</f>
        <v>0</v>
      </c>
      <c r="AF46" s="169"/>
      <c r="AG46" s="169"/>
      <c r="AH46" s="169">
        <f>příjmy!B140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příjmy!B229</f>
        <v>0</v>
      </c>
      <c r="AQ46" s="175"/>
      <c r="AR46" s="7"/>
      <c r="AS46" s="165"/>
      <c r="AT46" s="8" t="s">
        <v>239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výdaje!B225</f>
        <v>5</v>
      </c>
      <c r="BK46" s="173">
        <f>výdaje!B251</f>
        <v>215</v>
      </c>
      <c r="BL46" s="179">
        <f t="shared" si="60"/>
        <v>377</v>
      </c>
      <c r="BM46" s="184">
        <f>výdaje!B272</f>
        <v>62</v>
      </c>
      <c r="BN46" s="169">
        <f>výdaje!B293</f>
        <v>0</v>
      </c>
      <c r="BO46" s="169">
        <f>výdaje!B316</f>
        <v>40</v>
      </c>
      <c r="BP46" s="169"/>
      <c r="BQ46" s="169"/>
      <c r="BR46" s="178">
        <f>výdaje!B353</f>
        <v>275</v>
      </c>
      <c r="BS46" s="177">
        <f t="shared" si="61"/>
        <v>18</v>
      </c>
      <c r="BT46" s="184">
        <f>výdaje!B369</f>
        <v>1</v>
      </c>
      <c r="BU46" s="169"/>
      <c r="BV46" s="169"/>
      <c r="BW46" s="169"/>
      <c r="BX46" s="169"/>
      <c r="BY46" s="169"/>
      <c r="BZ46" s="178">
        <f>výdaje!B474</f>
        <v>17</v>
      </c>
      <c r="CA46" s="177">
        <f t="shared" si="62"/>
        <v>50</v>
      </c>
      <c r="CB46" s="184">
        <f>výdaje!B516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240</v>
      </c>
      <c r="C47" s="166">
        <f t="shared" si="49"/>
        <v>1255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0</v>
      </c>
      <c r="M47" s="184">
        <f>příjmy!B29</f>
        <v>0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755</v>
      </c>
      <c r="X47" s="184">
        <f>příjmy!B76</f>
        <v>0</v>
      </c>
      <c r="Y47" s="169"/>
      <c r="Z47" s="169"/>
      <c r="AA47" s="169"/>
      <c r="AB47" s="169">
        <f>příjmy!B104</f>
        <v>212</v>
      </c>
      <c r="AC47" s="169">
        <f>příjmy!B116</f>
        <v>178</v>
      </c>
      <c r="AD47" s="169"/>
      <c r="AE47" s="169">
        <f>příjmy!B93</f>
        <v>0</v>
      </c>
      <c r="AF47" s="169"/>
      <c r="AG47" s="169"/>
      <c r="AH47" s="169">
        <f>příjmy!B160+příjmy!B141</f>
        <v>365</v>
      </c>
      <c r="AI47" s="169"/>
      <c r="AJ47" s="172"/>
      <c r="AK47" s="173"/>
      <c r="AL47" s="170">
        <f t="shared" si="57"/>
        <v>500</v>
      </c>
      <c r="AM47" s="184"/>
      <c r="AN47" s="169">
        <f>příjmy!B200</f>
        <v>500</v>
      </c>
      <c r="AO47" s="238"/>
      <c r="AP47" s="173"/>
      <c r="AQ47" s="175"/>
      <c r="AR47" s="7"/>
      <c r="AS47" s="165"/>
      <c r="AT47" s="8" t="s">
        <v>240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výdaje!B45</f>
        <v>0</v>
      </c>
      <c r="AZ47" s="169"/>
      <c r="BA47" s="169">
        <f>výdaje!B83</f>
        <v>0</v>
      </c>
      <c r="BB47" s="169">
        <f>výdaje!B113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výdaje!B226</f>
        <v>5</v>
      </c>
      <c r="BK47" s="173"/>
      <c r="BL47" s="179">
        <f t="shared" si="60"/>
        <v>405</v>
      </c>
      <c r="BM47" s="184">
        <f>výdaje!B273</f>
        <v>110</v>
      </c>
      <c r="BN47" s="169">
        <f>výdaje!B294</f>
        <v>0</v>
      </c>
      <c r="BO47" s="169">
        <f>výdaje!B317</f>
        <v>15</v>
      </c>
      <c r="BP47" s="169"/>
      <c r="BQ47" s="169"/>
      <c r="BR47" s="178">
        <f>výdaje!B354</f>
        <v>280</v>
      </c>
      <c r="BS47" s="177">
        <f t="shared" si="61"/>
        <v>11</v>
      </c>
      <c r="BT47" s="184">
        <f>výdaje!B370</f>
        <v>1</v>
      </c>
      <c r="BU47" s="169"/>
      <c r="BV47" s="169"/>
      <c r="BW47" s="169"/>
      <c r="BX47" s="169"/>
      <c r="BY47" s="169"/>
      <c r="BZ47" s="178">
        <f>výdaje!B475</f>
        <v>10</v>
      </c>
      <c r="CA47" s="177">
        <f t="shared" si="62"/>
        <v>0</v>
      </c>
      <c r="CB47" s="184">
        <f>výdaje!B517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241</v>
      </c>
      <c r="C48" s="166">
        <f t="shared" si="49"/>
        <v>30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příjmy!B30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30</v>
      </c>
      <c r="X48" s="169">
        <f>příjmy!B77</f>
        <v>0</v>
      </c>
      <c r="Y48" s="169"/>
      <c r="Z48" s="169"/>
      <c r="AA48" s="169"/>
      <c r="AB48" s="169"/>
      <c r="AC48" s="169"/>
      <c r="AD48" s="169"/>
      <c r="AE48" s="169"/>
      <c r="AF48" s="169">
        <f>příjmy!B129</f>
        <v>0</v>
      </c>
      <c r="AG48" s="169"/>
      <c r="AH48" s="169">
        <f>příjmy!B146</f>
        <v>30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příjmy!B205</f>
        <v>0</v>
      </c>
      <c r="AP48" s="173"/>
      <c r="AQ48" s="175"/>
      <c r="AR48" s="7"/>
      <c r="AS48" s="165"/>
      <c r="AT48" s="8" t="s">
        <v>241</v>
      </c>
      <c r="AU48" s="166">
        <f t="shared" si="50"/>
        <v>6314</v>
      </c>
      <c r="AV48" s="8"/>
      <c r="AW48" s="176">
        <f t="shared" si="58"/>
        <v>4489</v>
      </c>
      <c r="AX48" s="169">
        <f>výdaje!B19</f>
        <v>3350</v>
      </c>
      <c r="AY48" s="169">
        <f>výdaje!B46</f>
        <v>0</v>
      </c>
      <c r="AZ48" s="169">
        <f>výdaje!B64</f>
        <v>0</v>
      </c>
      <c r="BA48" s="169">
        <f>výdaje!B84</f>
        <v>837.5</v>
      </c>
      <c r="BB48" s="169">
        <f>výdaje!B114</f>
        <v>301.5</v>
      </c>
      <c r="BC48" s="169"/>
      <c r="BD48" s="178"/>
      <c r="BE48" s="177">
        <f t="shared" si="59"/>
        <v>420</v>
      </c>
      <c r="BF48" s="169">
        <f>výdaje!B145</f>
        <v>30</v>
      </c>
      <c r="BG48" s="169"/>
      <c r="BH48" s="169">
        <f>výdaje!B170</f>
        <v>0</v>
      </c>
      <c r="BI48" s="169"/>
      <c r="BJ48" s="178">
        <f>výdaje!B227</f>
        <v>390</v>
      </c>
      <c r="BK48" s="173"/>
      <c r="BL48" s="179">
        <f t="shared" si="60"/>
        <v>674</v>
      </c>
      <c r="BM48" s="169">
        <f>výdaje!B274</f>
        <v>46</v>
      </c>
      <c r="BN48" s="169">
        <f>výdaje!B295</f>
        <v>265</v>
      </c>
      <c r="BO48" s="169">
        <f>výdaje!B318</f>
        <v>73</v>
      </c>
      <c r="BP48" s="169"/>
      <c r="BQ48" s="169">
        <f>výdaje!B342</f>
        <v>290</v>
      </c>
      <c r="BR48" s="169"/>
      <c r="BS48" s="177">
        <f t="shared" si="61"/>
        <v>365</v>
      </c>
      <c r="BT48" s="169">
        <f>výdaje!B371</f>
        <v>0</v>
      </c>
      <c r="BU48" s="169">
        <f>výdaje!B393</f>
        <v>40</v>
      </c>
      <c r="BV48" s="169">
        <f>výdaje!B411</f>
        <v>0</v>
      </c>
      <c r="BW48" s="169"/>
      <c r="BX48" s="169">
        <f>výdaje!B427</f>
        <v>35</v>
      </c>
      <c r="BY48" s="169">
        <f>výdaje!B441</f>
        <v>0</v>
      </c>
      <c r="BZ48" s="169">
        <f>výdaje!B476</f>
        <v>290</v>
      </c>
      <c r="CA48" s="177">
        <f t="shared" si="62"/>
        <v>366</v>
      </c>
      <c r="CB48" s="169">
        <f>výdaje!B518</f>
        <v>61</v>
      </c>
      <c r="CC48" s="169">
        <f>výdaje!B536</f>
        <v>0</v>
      </c>
      <c r="CD48" s="169">
        <f>výdaje!B551</f>
        <v>5</v>
      </c>
      <c r="CE48" s="169">
        <f>výdaje!B571</f>
        <v>0</v>
      </c>
      <c r="CF48" s="169">
        <f>výdaje!B577</f>
        <v>300</v>
      </c>
      <c r="CG48" s="177">
        <f t="shared" si="63"/>
        <v>0</v>
      </c>
      <c r="CH48" s="169">
        <f>výdaje!B623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výdaje!B640</f>
        <v>0</v>
      </c>
      <c r="CR48" s="173"/>
      <c r="CS48" s="173"/>
      <c r="CT48" s="173"/>
      <c r="CU48" s="177">
        <f t="shared" si="53"/>
        <v>0</v>
      </c>
      <c r="CV48" s="169">
        <f>výdaje!B745+výdaje!B746</f>
        <v>0</v>
      </c>
      <c r="CW48" s="169"/>
      <c r="CX48" s="182"/>
      <c r="CY48" s="182">
        <f>výdaje!B675</f>
        <v>0</v>
      </c>
      <c r="CZ48" s="183"/>
    </row>
    <row r="49" spans="1:104" ht="12" customHeight="1" thickBot="1" thickTop="1">
      <c r="A49" s="165"/>
      <c r="B49" s="8" t="s">
        <v>242</v>
      </c>
      <c r="C49" s="166">
        <f t="shared" si="49"/>
        <v>1882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1540</v>
      </c>
      <c r="M49" s="169"/>
      <c r="N49" s="169"/>
      <c r="O49" s="169"/>
      <c r="P49" s="169">
        <f>příjmy!B43</f>
        <v>1540</v>
      </c>
      <c r="Q49" s="237"/>
      <c r="R49" s="169"/>
      <c r="S49" s="169"/>
      <c r="T49" s="171"/>
      <c r="U49" s="169"/>
      <c r="V49" s="169"/>
      <c r="W49" s="170">
        <f t="shared" si="56"/>
        <v>342</v>
      </c>
      <c r="X49" s="169">
        <f>příjmy!B78</f>
        <v>0</v>
      </c>
      <c r="Y49" s="169"/>
      <c r="Z49" s="169"/>
      <c r="AA49" s="169"/>
      <c r="AB49" s="169"/>
      <c r="AC49" s="169"/>
      <c r="AD49" s="169"/>
      <c r="AE49" s="169">
        <f>příjmy!B122</f>
        <v>0</v>
      </c>
      <c r="AF49" s="169"/>
      <c r="AG49" s="169"/>
      <c r="AH49" s="169">
        <f>příjmy!B142</f>
        <v>342</v>
      </c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příjmy!B246</f>
        <v>0</v>
      </c>
      <c r="AQ49" s="175"/>
      <c r="AR49" s="7"/>
      <c r="AS49" s="165"/>
      <c r="AT49" s="8" t="s">
        <v>242</v>
      </c>
      <c r="AU49" s="166">
        <f t="shared" si="50"/>
        <v>3103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5</v>
      </c>
      <c r="BF49" s="169">
        <f>výdaje!B146</f>
        <v>0</v>
      </c>
      <c r="BG49" s="169"/>
      <c r="BH49" s="169">
        <f>výdaje!B164</f>
        <v>0</v>
      </c>
      <c r="BI49" s="169"/>
      <c r="BJ49" s="178">
        <f>výdaje!B228</f>
        <v>5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výdaje!B343</f>
        <v>120</v>
      </c>
      <c r="BR49" s="169"/>
      <c r="BS49" s="177">
        <f t="shared" si="61"/>
        <v>2960</v>
      </c>
      <c r="BT49" s="169">
        <f>výdaje!B372</f>
        <v>0</v>
      </c>
      <c r="BU49" s="169"/>
      <c r="BV49" s="169">
        <f>výdaje!B412</f>
        <v>0</v>
      </c>
      <c r="BW49" s="169"/>
      <c r="BX49" s="169"/>
      <c r="BY49" s="169"/>
      <c r="BZ49" s="169">
        <f>výdaje!B477+výdaje!B478</f>
        <v>2960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výdaje!B641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243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243</v>
      </c>
      <c r="AU50" s="166">
        <f t="shared" si="50"/>
        <v>869.8</v>
      </c>
      <c r="AV50" s="8"/>
      <c r="AW50" s="176">
        <f t="shared" si="58"/>
        <v>26.8</v>
      </c>
      <c r="AX50" s="169"/>
      <c r="AY50" s="169">
        <f>výdaje!B47</f>
        <v>20</v>
      </c>
      <c r="AZ50" s="169"/>
      <c r="BA50" s="169">
        <f>výdaje!B85</f>
        <v>5</v>
      </c>
      <c r="BB50" s="169">
        <f>výdaje!B115</f>
        <v>1.7999999999999998</v>
      </c>
      <c r="BC50" s="169"/>
      <c r="BD50" s="178"/>
      <c r="BE50" s="177">
        <f t="shared" si="59"/>
        <v>108</v>
      </c>
      <c r="BF50" s="169"/>
      <c r="BG50" s="169">
        <f>výdaje!B194</f>
        <v>0</v>
      </c>
      <c r="BH50" s="169">
        <f>výdaje!B165</f>
        <v>0</v>
      </c>
      <c r="BI50" s="169"/>
      <c r="BJ50" s="178">
        <f>výdaje!B229</f>
        <v>108</v>
      </c>
      <c r="BK50" s="173"/>
      <c r="BL50" s="179">
        <f t="shared" si="60"/>
        <v>710</v>
      </c>
      <c r="BM50" s="169"/>
      <c r="BN50" s="169"/>
      <c r="BO50" s="169">
        <f>výdaje!B319</f>
        <v>680</v>
      </c>
      <c r="BP50" s="169"/>
      <c r="BQ50" s="169">
        <f>výdaje!B344</f>
        <v>30</v>
      </c>
      <c r="BR50" s="169"/>
      <c r="BS50" s="177">
        <f t="shared" si="61"/>
        <v>20</v>
      </c>
      <c r="BT50" s="169"/>
      <c r="BU50" s="169">
        <f>výdaje!B394</f>
        <v>0</v>
      </c>
      <c r="BV50" s="169"/>
      <c r="BW50" s="169"/>
      <c r="BX50" s="169">
        <f>výdaje!B428</f>
        <v>5</v>
      </c>
      <c r="BY50" s="169">
        <f>výdaje!B479</f>
        <v>0</v>
      </c>
      <c r="BZ50" s="169">
        <f>výdaje!B480</f>
        <v>15</v>
      </c>
      <c r="CA50" s="177">
        <f t="shared" si="62"/>
        <v>5</v>
      </c>
      <c r="CB50" s="169">
        <f>výdaje!B519</f>
        <v>0</v>
      </c>
      <c r="CC50" s="169"/>
      <c r="CD50" s="169">
        <f>výdaje!B552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244</v>
      </c>
      <c r="C51" s="166">
        <f t="shared" si="49"/>
        <v>49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49</v>
      </c>
      <c r="X51" s="169">
        <f>příjmy!B79</f>
        <v>0</v>
      </c>
      <c r="Y51" s="169"/>
      <c r="Z51" s="169"/>
      <c r="AA51" s="169"/>
      <c r="AB51" s="169">
        <f>příjmy!B105</f>
        <v>39</v>
      </c>
      <c r="AC51" s="169"/>
      <c r="AD51" s="169"/>
      <c r="AE51" s="169"/>
      <c r="AF51" s="169"/>
      <c r="AG51" s="169"/>
      <c r="AH51" s="169">
        <f>příjmy!B143</f>
        <v>10</v>
      </c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příjmy!B231</f>
        <v>0</v>
      </c>
      <c r="AQ51" s="175"/>
      <c r="AR51" s="7"/>
      <c r="AS51" s="165"/>
      <c r="AT51" s="8" t="s">
        <v>244</v>
      </c>
      <c r="AU51" s="166">
        <f t="shared" si="50"/>
        <v>159.78</v>
      </c>
      <c r="AV51" s="8"/>
      <c r="AW51" s="176">
        <f t="shared" si="58"/>
        <v>22.78</v>
      </c>
      <c r="AX51" s="169">
        <f>výdaje!B20</f>
        <v>0</v>
      </c>
      <c r="AY51" s="169">
        <f>výdaje!B48</f>
        <v>17</v>
      </c>
      <c r="AZ51" s="169"/>
      <c r="BA51" s="169">
        <f>výdaje!B86</f>
        <v>4.25</v>
      </c>
      <c r="BB51" s="169">
        <f>výdaje!B116</f>
        <v>1.53</v>
      </c>
      <c r="BC51" s="169"/>
      <c r="BD51" s="178"/>
      <c r="BE51" s="177">
        <f t="shared" si="59"/>
        <v>8</v>
      </c>
      <c r="BF51" s="169">
        <f>výdaje!B147</f>
        <v>0</v>
      </c>
      <c r="BG51" s="169"/>
      <c r="BH51" s="169">
        <f>výdaje!B171</f>
        <v>0</v>
      </c>
      <c r="BI51" s="169"/>
      <c r="BJ51" s="178">
        <f>výdaje!B230</f>
        <v>8</v>
      </c>
      <c r="BK51" s="173"/>
      <c r="BL51" s="179">
        <f t="shared" si="60"/>
        <v>15</v>
      </c>
      <c r="BM51" s="169">
        <f>výdaje!B275</f>
        <v>0</v>
      </c>
      <c r="BN51" s="169"/>
      <c r="BO51" s="169">
        <f>výdaje!B320</f>
        <v>11</v>
      </c>
      <c r="BP51" s="169">
        <f>výdaje!B329</f>
        <v>0</v>
      </c>
      <c r="BQ51" s="169">
        <f>výdaje!B345</f>
        <v>4</v>
      </c>
      <c r="BR51" s="169"/>
      <c r="BS51" s="177">
        <f t="shared" si="61"/>
        <v>14</v>
      </c>
      <c r="BT51" s="169"/>
      <c r="BU51" s="169">
        <f>výdaje!B395</f>
        <v>2</v>
      </c>
      <c r="BV51" s="169"/>
      <c r="BW51" s="169"/>
      <c r="BX51" s="169"/>
      <c r="BY51" s="169"/>
      <c r="BZ51" s="169">
        <f>výdaje!B481</f>
        <v>12</v>
      </c>
      <c r="CA51" s="177">
        <f t="shared" si="62"/>
        <v>0</v>
      </c>
      <c r="CB51" s="169">
        <f>výdaje!B520</f>
        <v>0</v>
      </c>
      <c r="CC51" s="169"/>
      <c r="CD51" s="169">
        <f>výdaje!B553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100</v>
      </c>
      <c r="CV51" s="169">
        <f>výdaje!B751</f>
        <v>100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245</v>
      </c>
      <c r="C52" s="166">
        <f t="shared" si="49"/>
        <v>3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0</v>
      </c>
      <c r="M52" s="184">
        <f>příjmy!B31</f>
        <v>0</v>
      </c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3</v>
      </c>
      <c r="X52" s="184">
        <f>příjmy!B80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>
        <f>příjmy!B144</f>
        <v>3</v>
      </c>
      <c r="AI52" s="169"/>
      <c r="AJ52" s="172"/>
      <c r="AK52" s="173"/>
      <c r="AL52" s="170">
        <f t="shared" si="57"/>
        <v>0</v>
      </c>
      <c r="AM52" s="184"/>
      <c r="AN52" s="169"/>
      <c r="AO52" s="178">
        <f>příjmy!B81</f>
        <v>0</v>
      </c>
      <c r="AP52" s="173">
        <f>příjmy!B242+příjmy!B243</f>
        <v>0</v>
      </c>
      <c r="AQ52" s="175"/>
      <c r="AR52" s="7"/>
      <c r="AS52" s="165"/>
      <c r="AT52" s="8" t="s">
        <v>245</v>
      </c>
      <c r="AU52" s="166">
        <f t="shared" si="50"/>
        <v>400</v>
      </c>
      <c r="AV52" s="8"/>
      <c r="AW52" s="176">
        <f t="shared" si="58"/>
        <v>0</v>
      </c>
      <c r="AX52" s="184"/>
      <c r="AY52" s="169">
        <f>výdaje!B49</f>
        <v>0</v>
      </c>
      <c r="AZ52" s="169"/>
      <c r="BA52" s="169"/>
      <c r="BB52" s="169"/>
      <c r="BC52" s="169"/>
      <c r="BD52" s="178"/>
      <c r="BE52" s="177">
        <f t="shared" si="59"/>
        <v>180</v>
      </c>
      <c r="BF52" s="169"/>
      <c r="BG52" s="169"/>
      <c r="BH52" s="169">
        <f>výdaje!B172</f>
        <v>0</v>
      </c>
      <c r="BI52" s="169"/>
      <c r="BJ52" s="178">
        <f>výdaje!B231</f>
        <v>180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výdaje!B346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výdaje!B429</f>
        <v>0</v>
      </c>
      <c r="BY52" s="169"/>
      <c r="BZ52" s="178">
        <f>výdaje!B482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0</v>
      </c>
      <c r="CV52" s="184">
        <f>výdaje!B733+výdaje!B734</f>
        <v>0</v>
      </c>
      <c r="CW52" s="169"/>
      <c r="CX52" s="182"/>
      <c r="CY52" s="182">
        <f>výdaje!B676</f>
        <v>80</v>
      </c>
      <c r="CZ52" s="183"/>
    </row>
    <row r="53" spans="1:104" ht="12" customHeight="1" thickBot="1" thickTop="1">
      <c r="A53" s="165"/>
      <c r="B53" s="8" t="s">
        <v>246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246</v>
      </c>
      <c r="AU53" s="166">
        <f t="shared" si="50"/>
        <v>170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výdaje!B173</f>
        <v>0</v>
      </c>
      <c r="BI53" s="169"/>
      <c r="BJ53" s="178">
        <f>výdaje!B232</f>
        <v>150</v>
      </c>
      <c r="BK53" s="173"/>
      <c r="BL53" s="179">
        <f t="shared" si="60"/>
        <v>0</v>
      </c>
      <c r="BM53" s="184">
        <f>výdaje!B276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výdaje!B483</f>
        <v>0</v>
      </c>
      <c r="CA53" s="177">
        <f t="shared" si="62"/>
        <v>20</v>
      </c>
      <c r="CB53" s="184">
        <f>výdaje!B521</f>
        <v>20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0</v>
      </c>
      <c r="CV53" s="184">
        <f>výdaje!B740</f>
        <v>0</v>
      </c>
      <c r="CW53" s="169"/>
      <c r="CX53" s="182"/>
      <c r="CY53" s="182">
        <f>výdaje!B677</f>
        <v>0</v>
      </c>
      <c r="CZ53" s="183"/>
    </row>
    <row r="54" spans="1:104" ht="12" customHeight="1" thickBot="1" thickTop="1">
      <c r="A54" s="165"/>
      <c r="B54" s="8" t="s">
        <v>247</v>
      </c>
      <c r="C54" s="166">
        <f t="shared" si="49"/>
        <v>1300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1300</v>
      </c>
      <c r="X54" s="184">
        <f>příjmy!B82</f>
        <v>0</v>
      </c>
      <c r="Y54" s="169"/>
      <c r="Z54" s="169"/>
      <c r="AA54" s="169"/>
      <c r="AB54" s="169">
        <f>příjmy!B106</f>
        <v>1300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247</v>
      </c>
      <c r="AU54" s="166">
        <f t="shared" si="50"/>
        <v>0</v>
      </c>
      <c r="AV54" s="8"/>
      <c r="AW54" s="176">
        <f t="shared" si="58"/>
        <v>0</v>
      </c>
      <c r="AX54" s="169">
        <f>výdaje!B21</f>
        <v>0</v>
      </c>
      <c r="AY54" s="169">
        <f>výdaje!B50</f>
        <v>0</v>
      </c>
      <c r="AZ54" s="169"/>
      <c r="BA54" s="169">
        <f>výdaje!B87</f>
        <v>0</v>
      </c>
      <c r="BB54" s="169">
        <f>výdaje!B117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výdaje!B233</f>
        <v>0</v>
      </c>
      <c r="BK54" s="173">
        <f>výdaje!B254</f>
        <v>0</v>
      </c>
      <c r="BL54" s="179">
        <f t="shared" si="60"/>
        <v>0</v>
      </c>
      <c r="BM54" s="169">
        <f>výdaje!B277</f>
        <v>0</v>
      </c>
      <c r="BN54" s="169">
        <f>výdaje!B296</f>
        <v>0</v>
      </c>
      <c r="BO54" s="169">
        <f>výdaje!B321</f>
        <v>0</v>
      </c>
      <c r="BP54" s="169"/>
      <c r="BQ54" s="169">
        <f>výdaje!B347</f>
        <v>0</v>
      </c>
      <c r="BR54" s="169">
        <f>výdaje!B351</f>
        <v>0</v>
      </c>
      <c r="BS54" s="177">
        <f t="shared" si="61"/>
        <v>0</v>
      </c>
      <c r="BT54" s="169"/>
      <c r="BU54" s="169">
        <f>výdaje!B396</f>
        <v>0</v>
      </c>
      <c r="BV54" s="169"/>
      <c r="BW54" s="169"/>
      <c r="BX54" s="169">
        <f>výdaje!B430</f>
        <v>0</v>
      </c>
      <c r="BY54" s="169"/>
      <c r="BZ54" s="169">
        <f>výdaje!B484</f>
        <v>0</v>
      </c>
      <c r="CA54" s="177">
        <f t="shared" si="62"/>
        <v>0</v>
      </c>
      <c r="CB54" s="169">
        <f>výdaje!B522</f>
        <v>0</v>
      </c>
      <c r="CC54" s="169"/>
      <c r="CD54" s="169">
        <f>výdaje!B555</f>
        <v>0</v>
      </c>
      <c r="CE54" s="169" t="s">
        <v>112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výdaje!B642</f>
        <v>0</v>
      </c>
      <c r="CR54" s="173"/>
      <c r="CS54" s="173"/>
      <c r="CT54" s="173"/>
      <c r="CU54" s="177">
        <f t="shared" si="53"/>
        <v>0</v>
      </c>
      <c r="CV54" s="169">
        <f>výdaje!B752+výdaje!B753</f>
        <v>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248</v>
      </c>
      <c r="C55" s="166">
        <f t="shared" si="49"/>
        <v>0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0</v>
      </c>
      <c r="X55" s="184">
        <f>příjmy!B83</f>
        <v>0</v>
      </c>
      <c r="Y55" s="169"/>
      <c r="Z55" s="169"/>
      <c r="AA55" s="169"/>
      <c r="AB55" s="169">
        <f>příjmy!B107</f>
        <v>0</v>
      </c>
      <c r="AC55" s="169"/>
      <c r="AD55" s="169"/>
      <c r="AE55" s="169"/>
      <c r="AF55" s="169"/>
      <c r="AG55" s="169">
        <f>příjmy!B152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248</v>
      </c>
      <c r="AU55" s="166">
        <f t="shared" si="50"/>
        <v>0</v>
      </c>
      <c r="AV55" s="8"/>
      <c r="AW55" s="176">
        <f t="shared" si="58"/>
        <v>0</v>
      </c>
      <c r="AX55" s="205">
        <f>výdaje!B22</f>
        <v>0</v>
      </c>
      <c r="AY55" s="239">
        <f>výdaje!B51</f>
        <v>0</v>
      </c>
      <c r="AZ55" s="239"/>
      <c r="BA55" s="239">
        <f>výdaje!B88</f>
        <v>0</v>
      </c>
      <c r="BB55" s="239">
        <f>výdaje!B118</f>
        <v>0</v>
      </c>
      <c r="BC55" s="239"/>
      <c r="BD55" s="206"/>
      <c r="BE55" s="177">
        <f t="shared" si="59"/>
        <v>0</v>
      </c>
      <c r="BF55" s="239"/>
      <c r="BG55" s="239"/>
      <c r="BH55" s="239">
        <f>výdaje!B174</f>
        <v>0</v>
      </c>
      <c r="BI55" s="239"/>
      <c r="BJ55" s="206">
        <f>výdaje!B234</f>
        <v>0</v>
      </c>
      <c r="BK55" s="173"/>
      <c r="BL55" s="179">
        <f t="shared" si="60"/>
        <v>0</v>
      </c>
      <c r="BM55" s="205">
        <f>výdaje!B278</f>
        <v>0</v>
      </c>
      <c r="BN55" s="239"/>
      <c r="BO55" s="239">
        <f>výdaje!B322</f>
        <v>0</v>
      </c>
      <c r="BP55" s="239">
        <f>výdaje!B330</f>
        <v>0</v>
      </c>
      <c r="BQ55" s="239"/>
      <c r="BR55" s="206"/>
      <c r="BS55" s="177">
        <f t="shared" si="61"/>
        <v>0</v>
      </c>
      <c r="BT55" s="205">
        <f>výdaje!B373</f>
        <v>0</v>
      </c>
      <c r="BU55" s="239">
        <f>výdaje!B397</f>
        <v>0</v>
      </c>
      <c r="BV55" s="239"/>
      <c r="BW55" s="239"/>
      <c r="BX55" s="239"/>
      <c r="BY55" s="239">
        <f>výdaje!B442</f>
        <v>0</v>
      </c>
      <c r="BZ55" s="206">
        <f>výdaje!B485</f>
        <v>0</v>
      </c>
      <c r="CA55" s="177">
        <f t="shared" si="62"/>
        <v>0</v>
      </c>
      <c r="CB55" s="205">
        <f>výdaje!B523</f>
        <v>0</v>
      </c>
      <c r="CC55" s="239"/>
      <c r="CD55" s="239">
        <f>výdaje!B556</f>
        <v>0</v>
      </c>
      <c r="CE55" s="239">
        <f>výdaje!B572</f>
        <v>0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výdaje!B596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249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příjmy!B84</f>
        <v>0</v>
      </c>
      <c r="Y56" s="169"/>
      <c r="Z56" s="169"/>
      <c r="AA56" s="169"/>
      <c r="AB56" s="169">
        <f>příjmy!B108</f>
        <v>0</v>
      </c>
      <c r="AC56" s="169"/>
      <c r="AD56" s="169"/>
      <c r="AE56" s="169"/>
      <c r="AF56" s="169"/>
      <c r="AG56" s="169"/>
      <c r="AH56" s="169">
        <f>příjmy!B164+příjmy!B165+příjmy!B166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249</v>
      </c>
      <c r="AU56" s="166">
        <f t="shared" si="50"/>
        <v>336.8</v>
      </c>
      <c r="AV56" s="8"/>
      <c r="AW56" s="176">
        <f t="shared" si="58"/>
        <v>26.8</v>
      </c>
      <c r="AX56" s="169"/>
      <c r="AY56" s="169">
        <f>výdaje!B52</f>
        <v>20</v>
      </c>
      <c r="AZ56" s="169"/>
      <c r="BA56" s="169">
        <f>výdaje!B89</f>
        <v>5</v>
      </c>
      <c r="BB56" s="169">
        <f>výdaje!B119</f>
        <v>1.7999999999999998</v>
      </c>
      <c r="BC56" s="169"/>
      <c r="BD56" s="178"/>
      <c r="BE56" s="177">
        <f t="shared" si="59"/>
        <v>57</v>
      </c>
      <c r="BF56" s="169">
        <f>výdaje!B149</f>
        <v>0</v>
      </c>
      <c r="BG56" s="169">
        <f>výdaje!B195</f>
        <v>0</v>
      </c>
      <c r="BH56" s="169">
        <f>výdaje!B175</f>
        <v>0</v>
      </c>
      <c r="BI56" s="169"/>
      <c r="BJ56" s="178">
        <f>výdaje!B235</f>
        <v>57</v>
      </c>
      <c r="BK56" s="173"/>
      <c r="BL56" s="179">
        <f t="shared" si="60"/>
        <v>20</v>
      </c>
      <c r="BM56" s="169">
        <f>výdaje!B279</f>
        <v>0</v>
      </c>
      <c r="BN56" s="169">
        <f>výdaje!B297</f>
        <v>0</v>
      </c>
      <c r="BO56" s="169">
        <f>výdaje!B323</f>
        <v>0</v>
      </c>
      <c r="BP56" s="169"/>
      <c r="BQ56" s="169">
        <f>výdaje!B348</f>
        <v>20</v>
      </c>
      <c r="BR56" s="169"/>
      <c r="BS56" s="177">
        <f t="shared" si="61"/>
        <v>13</v>
      </c>
      <c r="BT56" s="169"/>
      <c r="BU56" s="169">
        <f>výdaje!B398</f>
        <v>0</v>
      </c>
      <c r="BV56" s="169"/>
      <c r="BW56" s="169"/>
      <c r="BX56" s="169"/>
      <c r="BY56" s="169"/>
      <c r="BZ56" s="169">
        <f>výdaje!B486</f>
        <v>13</v>
      </c>
      <c r="CA56" s="177">
        <f t="shared" si="62"/>
        <v>10</v>
      </c>
      <c r="CB56" s="169">
        <f>výdaje!B524</f>
        <v>10</v>
      </c>
      <c r="CC56" s="169"/>
      <c r="CD56" s="169">
        <f>výdaje!B557</f>
        <v>0</v>
      </c>
      <c r="CE56" s="169">
        <f>výdaje!B573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výdaje!B597</f>
        <v>0</v>
      </c>
      <c r="CM56" s="173">
        <f>výdaje!B612</f>
        <v>210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0</v>
      </c>
      <c r="CV56" s="169">
        <f>výdaje!B756</f>
        <v>0</v>
      </c>
      <c r="CW56" s="169"/>
      <c r="CX56" s="182"/>
      <c r="CY56" s="182">
        <f>výdaje!B678</f>
        <v>0</v>
      </c>
      <c r="CZ56" s="183"/>
    </row>
    <row r="57" spans="1:104" ht="12" customHeight="1" thickBot="1" thickTop="1">
      <c r="A57" s="242"/>
      <c r="B57" s="243" t="s">
        <v>250</v>
      </c>
      <c r="C57" s="166">
        <f t="shared" si="49"/>
        <v>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0</v>
      </c>
      <c r="X57" s="184">
        <f>příjmy!B85</f>
        <v>0</v>
      </c>
      <c r="Y57" s="169"/>
      <c r="Z57" s="169"/>
      <c r="AA57" s="169"/>
      <c r="AB57" s="169">
        <f>příjmy!B109</f>
        <v>0</v>
      </c>
      <c r="AC57" s="169"/>
      <c r="AD57" s="169"/>
      <c r="AE57" s="169">
        <f>příjmy!B124</f>
        <v>0</v>
      </c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příjmy!B207</f>
        <v>0</v>
      </c>
      <c r="AP57" s="173">
        <f>příjmy!B244</f>
        <v>0</v>
      </c>
      <c r="AQ57" s="175"/>
      <c r="AR57" s="7"/>
      <c r="AS57" s="165"/>
      <c r="AT57" s="8" t="s">
        <v>250</v>
      </c>
      <c r="AU57" s="166">
        <f t="shared" si="50"/>
        <v>0</v>
      </c>
      <c r="AV57" s="8"/>
      <c r="AW57" s="176">
        <f t="shared" si="58"/>
        <v>0</v>
      </c>
      <c r="AX57" s="169">
        <f>výdaje!B23</f>
        <v>0</v>
      </c>
      <c r="AY57" s="169">
        <f>výdaje!B53</f>
        <v>0</v>
      </c>
      <c r="AZ57" s="169"/>
      <c r="BA57" s="169">
        <f>výdaje!B90</f>
        <v>0</v>
      </c>
      <c r="BB57" s="169">
        <f>výdaje!B120</f>
        <v>0</v>
      </c>
      <c r="BC57" s="169"/>
      <c r="BD57" s="178"/>
      <c r="BE57" s="177">
        <f t="shared" si="59"/>
        <v>0</v>
      </c>
      <c r="BF57" s="169">
        <f>výdaje!B148</f>
        <v>0</v>
      </c>
      <c r="BG57" s="169"/>
      <c r="BH57" s="169">
        <f>výdaje!B176</f>
        <v>0</v>
      </c>
      <c r="BI57" s="169"/>
      <c r="BJ57" s="178">
        <f>výdaje!B236</f>
        <v>0</v>
      </c>
      <c r="BK57" s="173"/>
      <c r="BL57" s="179">
        <f t="shared" si="60"/>
        <v>0</v>
      </c>
      <c r="BM57" s="169">
        <f>výdaje!B280</f>
        <v>0</v>
      </c>
      <c r="BN57" s="169">
        <f>výdaje!B298</f>
        <v>0</v>
      </c>
      <c r="BO57" s="169">
        <f>výdaje!B324</f>
        <v>0</v>
      </c>
      <c r="BP57" s="169"/>
      <c r="BQ57" s="169">
        <f>výdaje!B349</f>
        <v>0</v>
      </c>
      <c r="BR57" s="169"/>
      <c r="BS57" s="177">
        <f t="shared" si="61"/>
        <v>0</v>
      </c>
      <c r="BT57" s="169"/>
      <c r="BU57" s="169">
        <f>výdaje!B399</f>
        <v>0</v>
      </c>
      <c r="BV57" s="169"/>
      <c r="BW57" s="169"/>
      <c r="BX57" s="169"/>
      <c r="BY57" s="169"/>
      <c r="BZ57" s="169">
        <f>výdaje!B487</f>
        <v>0</v>
      </c>
      <c r="CA57" s="177">
        <f t="shared" si="62"/>
        <v>0</v>
      </c>
      <c r="CB57" s="169">
        <f>výdaje!B525</f>
        <v>0</v>
      </c>
      <c r="CC57" s="169"/>
      <c r="CD57" s="169"/>
      <c r="CE57" s="169">
        <f>výdaje!B574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výdaje!B599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výdaje!B754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251</v>
      </c>
      <c r="C58" s="166">
        <f t="shared" si="49"/>
        <v>970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příjmy!B86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příjmy!B171+příjmy!B172</f>
        <v>0</v>
      </c>
      <c r="AI58" s="248"/>
      <c r="AJ58" s="172">
        <f>příjmy!B185+příjmy!B186+příjmy!B187</f>
        <v>970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251</v>
      </c>
      <c r="AU58" s="166">
        <f t="shared" si="50"/>
        <v>670</v>
      </c>
      <c r="AV58" s="8"/>
      <c r="AW58" s="176">
        <f t="shared" si="58"/>
        <v>670</v>
      </c>
      <c r="AX58" s="196">
        <f>výdaje!B24+výdaje!B25</f>
        <v>500</v>
      </c>
      <c r="AY58" s="248">
        <f>výdaje!B54</f>
        <v>0</v>
      </c>
      <c r="AZ58" s="248"/>
      <c r="BA58" s="248">
        <f>výdaje!B91+výdaje!B92</f>
        <v>125</v>
      </c>
      <c r="BB58" s="248">
        <f>výdaje!B121+výdaje!B122</f>
        <v>45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výdaje!B237+výdaje!B238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výdaje!B350</f>
        <v>0</v>
      </c>
      <c r="BR58" s="197"/>
      <c r="BS58" s="177">
        <f t="shared" si="61"/>
        <v>0</v>
      </c>
      <c r="BT58" s="196"/>
      <c r="BU58" s="248">
        <f>výdaje!B400+výdaje!B401</f>
        <v>0</v>
      </c>
      <c r="BV58" s="248"/>
      <c r="BW58" s="248"/>
      <c r="BX58" s="248"/>
      <c r="BY58" s="248"/>
      <c r="BZ58" s="197">
        <f>výdaje!B488+výdaje!B489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výdaje!B598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252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252</v>
      </c>
      <c r="AT59" s="186"/>
      <c r="AU59" s="153">
        <f t="shared" si="50"/>
        <v>600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500</v>
      </c>
      <c r="CV59" s="190">
        <f t="shared" si="68"/>
        <v>0</v>
      </c>
      <c r="CW59" s="190">
        <f t="shared" si="68"/>
        <v>500</v>
      </c>
      <c r="CX59" s="190">
        <f t="shared" si="68"/>
        <v>100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253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příjmy!B34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příjmy!B88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příjmy!B202</f>
        <v>0</v>
      </c>
      <c r="AP60" s="173">
        <f>příjmy!B219</f>
        <v>0</v>
      </c>
      <c r="AQ60" s="175"/>
      <c r="AR60" s="7"/>
      <c r="AS60" s="165"/>
      <c r="AT60" s="8" t="s">
        <v>253</v>
      </c>
      <c r="AU60" s="166">
        <f t="shared" si="50"/>
        <v>600</v>
      </c>
      <c r="AV60" s="8"/>
      <c r="AW60" s="176">
        <f>SUM(AX60:BD60)</f>
        <v>0</v>
      </c>
      <c r="AX60" s="169">
        <f>výdaje!B26</f>
        <v>0</v>
      </c>
      <c r="AY60" s="169"/>
      <c r="AZ60" s="169"/>
      <c r="BA60" s="169">
        <f>výdaje!B93</f>
        <v>0</v>
      </c>
      <c r="BB60" s="169">
        <f>výdaje!B123</f>
        <v>0</v>
      </c>
      <c r="BC60" s="169"/>
      <c r="BD60" s="169"/>
      <c r="BE60" s="177">
        <f>SUM(BF60:BJ60)</f>
        <v>0</v>
      </c>
      <c r="BF60" s="169"/>
      <c r="BG60" s="169"/>
      <c r="BH60" s="169">
        <f>výdaje!B179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výdaje!B402</f>
        <v>0</v>
      </c>
      <c r="BV60" s="169"/>
      <c r="BW60" s="169">
        <f>výdaje!B418</f>
        <v>0</v>
      </c>
      <c r="BX60" s="169"/>
      <c r="BY60" s="169"/>
      <c r="BZ60" s="169">
        <f>výdaje!B490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výdaje!B644</f>
        <v>0</v>
      </c>
      <c r="CR60" s="173"/>
      <c r="CS60" s="173">
        <f>výdaje!B718</f>
        <v>0</v>
      </c>
      <c r="CT60" s="173"/>
      <c r="CU60" s="177">
        <f>CV60+CW60</f>
        <v>500</v>
      </c>
      <c r="CV60" s="169">
        <f>výdaje!B747</f>
        <v>0</v>
      </c>
      <c r="CW60" s="169">
        <f>výdaje!B731</f>
        <v>500</v>
      </c>
      <c r="CX60" s="182">
        <f>výdaje!B732</f>
        <v>100</v>
      </c>
      <c r="CY60" s="182"/>
      <c r="CZ60" s="183"/>
    </row>
    <row r="61" spans="1:104" ht="12.75" customHeight="1" thickBot="1" thickTop="1">
      <c r="A61" s="185" t="s">
        <v>254</v>
      </c>
      <c r="B61" s="186"/>
      <c r="C61" s="153">
        <f t="shared" si="49"/>
        <v>29502</v>
      </c>
      <c r="D61" s="154"/>
      <c r="E61" s="187">
        <f aca="true" t="shared" si="69" ref="E61:V61">SUM(E62:E65)</f>
        <v>28362</v>
      </c>
      <c r="F61" s="188">
        <f t="shared" si="69"/>
        <v>5300</v>
      </c>
      <c r="G61" s="188">
        <f t="shared" si="69"/>
        <v>900</v>
      </c>
      <c r="H61" s="188">
        <f t="shared" si="69"/>
        <v>7300</v>
      </c>
      <c r="I61" s="188">
        <f t="shared" si="69"/>
        <v>1832</v>
      </c>
      <c r="J61" s="188">
        <f t="shared" si="69"/>
        <v>11200</v>
      </c>
      <c r="K61" s="188">
        <f t="shared" si="69"/>
        <v>1830</v>
      </c>
      <c r="L61" s="189">
        <f t="shared" si="69"/>
        <v>680</v>
      </c>
      <c r="M61" s="190">
        <f t="shared" si="69"/>
        <v>0</v>
      </c>
      <c r="N61" s="190">
        <f t="shared" si="69"/>
        <v>0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32</v>
      </c>
      <c r="S61" s="190">
        <f t="shared" si="69"/>
        <v>15</v>
      </c>
      <c r="T61" s="190">
        <f t="shared" si="69"/>
        <v>0</v>
      </c>
      <c r="U61" s="190">
        <f t="shared" si="69"/>
        <v>19</v>
      </c>
      <c r="V61" s="190">
        <f t="shared" si="69"/>
        <v>565</v>
      </c>
      <c r="W61" s="189">
        <f>SUM(W62:W66)</f>
        <v>60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60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400</v>
      </c>
      <c r="AM61" s="190">
        <f t="shared" si="71"/>
        <v>400</v>
      </c>
      <c r="AN61" s="190">
        <f t="shared" si="71"/>
        <v>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254</v>
      </c>
      <c r="AT61" s="186"/>
      <c r="AU61" s="153">
        <f t="shared" si="50"/>
        <v>11923</v>
      </c>
      <c r="AV61" s="161"/>
      <c r="AW61" s="193">
        <f aca="true" t="shared" si="72" ref="AW61:CB61">SUM(AW62:AW66)</f>
        <v>140</v>
      </c>
      <c r="AX61" s="190">
        <f t="shared" si="72"/>
        <v>140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175</v>
      </c>
      <c r="BT61" s="190">
        <f t="shared" si="72"/>
        <v>0</v>
      </c>
      <c r="BU61" s="190">
        <f t="shared" si="72"/>
        <v>0</v>
      </c>
      <c r="BV61" s="190">
        <f t="shared" si="72"/>
        <v>34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141</v>
      </c>
      <c r="CA61" s="190">
        <f t="shared" si="72"/>
        <v>0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0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6</v>
      </c>
      <c r="CK61" s="190">
        <f t="shared" si="73"/>
        <v>0</v>
      </c>
      <c r="CL61" s="190">
        <f t="shared" si="73"/>
        <v>6</v>
      </c>
      <c r="CM61" s="190">
        <f t="shared" si="73"/>
        <v>0</v>
      </c>
      <c r="CN61" s="190">
        <f t="shared" si="73"/>
        <v>0</v>
      </c>
      <c r="CO61" s="190">
        <f t="shared" si="73"/>
        <v>2107</v>
      </c>
      <c r="CP61" s="190">
        <f t="shared" si="73"/>
        <v>275</v>
      </c>
      <c r="CQ61" s="190">
        <f t="shared" si="73"/>
        <v>1832</v>
      </c>
      <c r="CR61" s="190">
        <f t="shared" si="73"/>
        <v>0</v>
      </c>
      <c r="CS61" s="190">
        <f t="shared" si="73"/>
        <v>0</v>
      </c>
      <c r="CT61" s="190">
        <f t="shared" si="73"/>
        <v>150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9345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255</v>
      </c>
      <c r="C62" s="166">
        <f t="shared" si="49"/>
        <v>29042</v>
      </c>
      <c r="D62" s="167"/>
      <c r="E62" s="168">
        <f>SUM(F62:K62)</f>
        <v>28362</v>
      </c>
      <c r="F62" s="169">
        <f>příjmy!B8</f>
        <v>5300</v>
      </c>
      <c r="G62" s="169">
        <f>příjmy!B9+příjmy!B10</f>
        <v>900</v>
      </c>
      <c r="H62" s="169">
        <f>příjmy!B11</f>
        <v>7300</v>
      </c>
      <c r="I62" s="169">
        <f>příjmy!B12</f>
        <v>1832</v>
      </c>
      <c r="J62" s="169">
        <f>příjmy!B13</f>
        <v>11200</v>
      </c>
      <c r="K62" s="169">
        <f>příjmy!B15</f>
        <v>1830</v>
      </c>
      <c r="L62" s="170">
        <f>SUM(M62:V62)</f>
        <v>680</v>
      </c>
      <c r="M62" s="169">
        <f>příjmy!B32</f>
        <v>0</v>
      </c>
      <c r="N62" s="169">
        <f>příjmy!B41</f>
        <v>0</v>
      </c>
      <c r="O62" s="169">
        <f>příjmy!B40</f>
        <v>0</v>
      </c>
      <c r="P62" s="169"/>
      <c r="Q62" s="169">
        <f>příjmy!B44</f>
        <v>49</v>
      </c>
      <c r="R62" s="169">
        <f>příjmy!B45</f>
        <v>32</v>
      </c>
      <c r="S62" s="169">
        <f>příjmy!B46</f>
        <v>15</v>
      </c>
      <c r="T62" s="171">
        <f>příjmy!B51</f>
        <v>0</v>
      </c>
      <c r="U62" s="169">
        <f>příjmy!B52</f>
        <v>19</v>
      </c>
      <c r="V62" s="169">
        <f>příjmy!B37+příjmy!B38</f>
        <v>565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příjmy!B123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příjmy!B49</f>
        <v>0</v>
      </c>
      <c r="AP62" s="173"/>
      <c r="AQ62" s="175"/>
      <c r="AR62" s="7"/>
      <c r="AS62" s="165"/>
      <c r="AT62" s="8" t="s">
        <v>255</v>
      </c>
      <c r="AU62" s="166">
        <f t="shared" si="50"/>
        <v>2107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2107</v>
      </c>
      <c r="CP62" s="180">
        <f>výdaje!B652</f>
        <v>275</v>
      </c>
      <c r="CQ62" s="181">
        <f>výdaje!B631</f>
        <v>1832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256</v>
      </c>
      <c r="C63" s="166">
        <f t="shared" si="49"/>
        <v>400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příjmy!B33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400</v>
      </c>
      <c r="AM63" s="169">
        <f>příjmy!B198</f>
        <v>400</v>
      </c>
      <c r="AN63" s="169">
        <f>příjmy!B199</f>
        <v>0</v>
      </c>
      <c r="AO63" s="174"/>
      <c r="AP63" s="173"/>
      <c r="AQ63" s="175"/>
      <c r="AR63" s="7"/>
      <c r="AS63" s="165"/>
      <c r="AT63" s="8" t="s">
        <v>256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257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257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258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příjmy!B191+příjmy!B189+příjmy!B190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258</v>
      </c>
      <c r="AU65" s="166">
        <f t="shared" si="50"/>
        <v>9416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71</v>
      </c>
      <c r="BT65" s="263"/>
      <c r="BU65" s="263"/>
      <c r="BV65" s="263"/>
      <c r="BW65" s="263"/>
      <c r="BX65" s="263"/>
      <c r="BY65" s="263"/>
      <c r="BZ65" s="263">
        <f>výdaje!B494+výdaje!B493</f>
        <v>71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výdaje!B712</f>
        <v>0</v>
      </c>
      <c r="CT65" s="261"/>
      <c r="CU65" s="260">
        <f>CV65+CW65</f>
        <v>0</v>
      </c>
      <c r="CV65" s="263"/>
      <c r="CW65" s="263"/>
      <c r="CX65" s="266">
        <f>výdaje!B759+výdaje!B760+výdaje!B761</f>
        <v>9345</v>
      </c>
      <c r="CY65" s="266"/>
      <c r="CZ65" s="267"/>
    </row>
    <row r="66" spans="1:104" ht="12" customHeight="1" thickBot="1" thickTop="1">
      <c r="A66" s="268"/>
      <c r="B66" s="269" t="s">
        <v>259</v>
      </c>
      <c r="C66" s="270">
        <f t="shared" si="49"/>
        <v>60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60</v>
      </c>
      <c r="X66" s="272"/>
      <c r="Y66" s="273"/>
      <c r="Z66" s="273"/>
      <c r="AA66" s="273"/>
      <c r="AB66" s="273"/>
      <c r="AC66" s="273"/>
      <c r="AD66" s="273"/>
      <c r="AE66" s="273"/>
      <c r="AF66" s="273"/>
      <c r="AG66" s="273"/>
      <c r="AH66" s="276">
        <f>příjmy!B173</f>
        <v>0</v>
      </c>
      <c r="AI66" s="277">
        <f>příjmy!B174</f>
        <v>60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259</v>
      </c>
      <c r="AU66" s="166">
        <f t="shared" si="50"/>
        <v>400</v>
      </c>
      <c r="AV66" s="8"/>
      <c r="AW66" s="176">
        <f>SUM(AX66:BD66)</f>
        <v>140</v>
      </c>
      <c r="AX66" s="264">
        <f>výdaje!B28</f>
        <v>140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výdaje!B409</f>
        <v>34</v>
      </c>
      <c r="BW66" s="263"/>
      <c r="BX66" s="263"/>
      <c r="BY66" s="263"/>
      <c r="BZ66" s="263">
        <f>výdaje!B462</f>
        <v>70</v>
      </c>
      <c r="CA66" s="260">
        <f>SUM(CB66:CF66)</f>
        <v>0</v>
      </c>
      <c r="CB66" s="263"/>
      <c r="CC66" s="263"/>
      <c r="CD66" s="263"/>
      <c r="CE66" s="263"/>
      <c r="CF66" s="263"/>
      <c r="CG66" s="260">
        <f>SUM(CH66:CI66)</f>
        <v>0</v>
      </c>
      <c r="CH66" s="263"/>
      <c r="CI66" s="263"/>
      <c r="CJ66" s="261">
        <f>SUM(CK66:CL66)</f>
        <v>6</v>
      </c>
      <c r="CK66" s="264"/>
      <c r="CL66" s="265">
        <f>výdaje!B593</f>
        <v>6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výdaje!B701</f>
        <v>150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tabSelected="1" zoomScale="90" zoomScaleNormal="90" zoomScalePageLayoutView="0" workbookViewId="0" topLeftCell="A1">
      <selection activeCell="P13" sqref="P13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003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1.875" style="1" customWidth="1"/>
    <col min="12" max="12" width="19.00390625" style="1" customWidth="1"/>
    <col min="13" max="13" width="2.00390625" style="1" customWidth="1"/>
    <col min="14" max="14" width="18.00390625" style="1" customWidth="1"/>
    <col min="15" max="15" width="2.00390625" style="1" customWidth="1"/>
    <col min="16" max="16" width="17.375" style="1" customWidth="1"/>
    <col min="17" max="16384" width="9.00390625" style="1" customWidth="1"/>
  </cols>
  <sheetData>
    <row r="1" spans="8:16" ht="12" customHeight="1">
      <c r="H1" s="281" t="s">
        <v>260</v>
      </c>
      <c r="P1" s="281" t="s">
        <v>261</v>
      </c>
    </row>
    <row r="2" spans="2:8" ht="9" customHeight="1">
      <c r="B2" s="572"/>
      <c r="H2" s="282"/>
    </row>
    <row r="3" spans="1:13" ht="18" customHeight="1" thickBot="1">
      <c r="A3" s="638" t="s">
        <v>846</v>
      </c>
      <c r="B3" s="283"/>
      <c r="C3" s="284"/>
      <c r="D3" s="285"/>
      <c r="E3" s="286"/>
      <c r="F3" s="285"/>
      <c r="G3" s="287"/>
      <c r="H3" s="287"/>
      <c r="I3" s="288"/>
      <c r="J3" s="639" t="s">
        <v>856</v>
      </c>
      <c r="K3" s="283"/>
      <c r="L3" s="284"/>
      <c r="M3" s="284"/>
    </row>
    <row r="4" spans="1:16" ht="18" customHeight="1" thickBot="1">
      <c r="A4" s="289"/>
      <c r="B4" s="290" t="s">
        <v>262</v>
      </c>
      <c r="C4" s="284"/>
      <c r="D4" s="580" t="s">
        <v>653</v>
      </c>
      <c r="E4" s="291"/>
      <c r="F4" s="581" t="s">
        <v>654</v>
      </c>
      <c r="G4" s="292"/>
      <c r="H4" s="582" t="s">
        <v>111</v>
      </c>
      <c r="I4" s="293"/>
      <c r="J4" s="294" t="s">
        <v>262</v>
      </c>
      <c r="K4" s="295"/>
      <c r="L4" s="611" t="s">
        <v>653</v>
      </c>
      <c r="M4" s="621"/>
      <c r="N4" s="581" t="s">
        <v>654</v>
      </c>
      <c r="O4" s="621"/>
      <c r="P4" s="582" t="s">
        <v>111</v>
      </c>
    </row>
    <row r="5" spans="1:16" ht="18" customHeight="1">
      <c r="A5" s="297"/>
      <c r="B5" s="298"/>
      <c r="C5" s="297"/>
      <c r="D5" s="299" t="s">
        <v>847</v>
      </c>
      <c r="E5" s="300"/>
      <c r="F5" s="299" t="s">
        <v>847</v>
      </c>
      <c r="G5" s="300"/>
      <c r="H5" s="299" t="s">
        <v>847</v>
      </c>
      <c r="I5" s="301" t="s">
        <v>112</v>
      </c>
      <c r="J5" s="302"/>
      <c r="K5" s="301"/>
      <c r="L5" s="299" t="s">
        <v>847</v>
      </c>
      <c r="M5" s="622"/>
      <c r="N5" s="299" t="s">
        <v>847</v>
      </c>
      <c r="O5" s="622"/>
      <c r="P5" s="299" t="s">
        <v>847</v>
      </c>
    </row>
    <row r="6" spans="1:16" ht="18" customHeight="1" thickBot="1">
      <c r="A6" s="303"/>
      <c r="B6" s="304"/>
      <c r="C6" s="303"/>
      <c r="D6" s="305" t="s">
        <v>848</v>
      </c>
      <c r="E6" s="306"/>
      <c r="F6" s="305" t="s">
        <v>848</v>
      </c>
      <c r="G6" s="306"/>
      <c r="H6" s="305" t="s">
        <v>848</v>
      </c>
      <c r="I6" s="307"/>
      <c r="J6" s="308"/>
      <c r="K6" s="307"/>
      <c r="L6" s="305" t="s">
        <v>848</v>
      </c>
      <c r="M6" s="622"/>
      <c r="N6" s="305" t="s">
        <v>848</v>
      </c>
      <c r="O6" s="622"/>
      <c r="P6" s="305" t="s">
        <v>848</v>
      </c>
    </row>
    <row r="7" spans="1:16" ht="21.75" customHeight="1" thickBot="1" thickTop="1">
      <c r="A7" s="583" t="s">
        <v>263</v>
      </c>
      <c r="B7" s="309"/>
      <c r="C7" s="310"/>
      <c r="D7" s="313">
        <f>SUM(D8,D11,D14,D19,D24,D35,D42,D60,D62)</f>
        <v>42678</v>
      </c>
      <c r="E7" s="321"/>
      <c r="F7" s="311">
        <f>SUM(F8,F11,F14,F19,F24,F35,F42,F60,F62)</f>
        <v>35222</v>
      </c>
      <c r="G7" s="312"/>
      <c r="H7" s="313">
        <f>SUM(H8,H11,H14,H19,H24,H35,H42,H60,H62)</f>
        <v>21905</v>
      </c>
      <c r="I7" s="314" t="s">
        <v>263</v>
      </c>
      <c r="J7" s="315"/>
      <c r="K7" s="316"/>
      <c r="L7" s="608">
        <f>SUM(L8,L11,L14,L19,L24,L35,L42,L60,L62)</f>
        <v>40237.899999999994</v>
      </c>
      <c r="M7" s="623"/>
      <c r="N7" s="629">
        <f>SUM(N8,N11,N14,N19,N24,N35,N42,N60,N62)</f>
        <v>26370</v>
      </c>
      <c r="O7" s="623"/>
      <c r="P7" s="616">
        <f>SUM(P8,P11,P14,P19,P24,P35,P42,P60,P62)</f>
        <v>33197</v>
      </c>
    </row>
    <row r="8" spans="1:16" ht="19.5" customHeight="1" thickBot="1" thickTop="1">
      <c r="A8" s="317" t="s">
        <v>199</v>
      </c>
      <c r="B8" s="318"/>
      <c r="C8" s="319"/>
      <c r="D8" s="320">
        <f>SUM(D9:D10)</f>
        <v>155</v>
      </c>
      <c r="E8" s="321"/>
      <c r="F8" s="320">
        <f>SUM(F9:F10)</f>
        <v>1431</v>
      </c>
      <c r="G8" s="321"/>
      <c r="H8" s="320">
        <f>SUM(H9:H10)</f>
        <v>0</v>
      </c>
      <c r="I8" s="322" t="s">
        <v>199</v>
      </c>
      <c r="J8" s="323"/>
      <c r="K8" s="324"/>
      <c r="L8" s="586">
        <f>SUM(L9:L10)</f>
        <v>288</v>
      </c>
      <c r="M8" s="624"/>
      <c r="N8" s="630">
        <f>SUM(N9:N10)</f>
        <v>0</v>
      </c>
      <c r="O8" s="624"/>
      <c r="P8" s="587">
        <f>SUM(P9:P10)</f>
        <v>1252</v>
      </c>
    </row>
    <row r="9" spans="1:16" ht="15" customHeight="1" thickTop="1">
      <c r="A9" s="297"/>
      <c r="B9" s="325" t="s">
        <v>264</v>
      </c>
      <c r="C9" s="326"/>
      <c r="D9" s="327">
        <f>akce_nová!B18</f>
        <v>155</v>
      </c>
      <c r="E9" s="321"/>
      <c r="F9" s="327">
        <f>položky!AL8+položky!AP8+položky!AQ8-H9-D9</f>
        <v>1431</v>
      </c>
      <c r="G9" s="312"/>
      <c r="H9" s="327">
        <v>0</v>
      </c>
      <c r="I9" s="301"/>
      <c r="J9" s="328" t="s">
        <v>264</v>
      </c>
      <c r="K9" s="301"/>
      <c r="L9" s="612">
        <f>položky!AU8-N9</f>
        <v>231</v>
      </c>
      <c r="M9" s="625"/>
      <c r="N9" s="631">
        <f>položky!CU8+výdaje!B757</f>
        <v>0</v>
      </c>
      <c r="O9" s="625"/>
      <c r="P9" s="617">
        <f>Financování!B21</f>
        <v>1252</v>
      </c>
    </row>
    <row r="10" spans="1:16" ht="16.5" customHeight="1" thickBot="1">
      <c r="A10" s="297"/>
      <c r="B10" s="325" t="s">
        <v>202</v>
      </c>
      <c r="C10" s="326"/>
      <c r="D10" s="327">
        <f>položky!C9-F10</f>
        <v>0</v>
      </c>
      <c r="E10" s="321"/>
      <c r="F10" s="327">
        <v>0</v>
      </c>
      <c r="G10" s="329"/>
      <c r="H10" s="330"/>
      <c r="I10" s="301"/>
      <c r="J10" s="328" t="s">
        <v>202</v>
      </c>
      <c r="K10" s="301"/>
      <c r="L10" s="612">
        <f>položky!AU9-N10</f>
        <v>57</v>
      </c>
      <c r="M10" s="625"/>
      <c r="N10" s="631">
        <f>položky!CU9</f>
        <v>0</v>
      </c>
      <c r="O10" s="625"/>
      <c r="P10" s="635"/>
    </row>
    <row r="11" spans="1:16" ht="16.5" customHeight="1" thickBot="1" thickTop="1">
      <c r="A11" s="331" t="s">
        <v>204</v>
      </c>
      <c r="B11" s="332"/>
      <c r="C11" s="333"/>
      <c r="D11" s="334">
        <f>SUM(D12:D13)</f>
        <v>0</v>
      </c>
      <c r="E11" s="321"/>
      <c r="F11" s="334">
        <f>SUM(F12:F13)</f>
        <v>31270</v>
      </c>
      <c r="G11" s="321"/>
      <c r="H11" s="340">
        <f>SUM(H12:H13)</f>
        <v>16125</v>
      </c>
      <c r="I11" s="335" t="s">
        <v>204</v>
      </c>
      <c r="J11" s="336"/>
      <c r="K11" s="337"/>
      <c r="L11" s="588">
        <f>SUM(L12:L13)</f>
        <v>1051</v>
      </c>
      <c r="M11" s="626"/>
      <c r="N11" s="609">
        <f>SUM(N12:N13)</f>
        <v>16125</v>
      </c>
      <c r="O11" s="626"/>
      <c r="P11" s="589">
        <f>SUM(P12:P13)</f>
        <v>30645</v>
      </c>
    </row>
    <row r="12" spans="1:16" ht="15" customHeight="1" thickTop="1">
      <c r="A12" s="297"/>
      <c r="B12" s="338" t="s">
        <v>205</v>
      </c>
      <c r="C12" s="301"/>
      <c r="D12" s="327">
        <f>položky!C11-F12</f>
        <v>0</v>
      </c>
      <c r="E12" s="321"/>
      <c r="F12" s="327">
        <f>položky!C11</f>
        <v>31270</v>
      </c>
      <c r="G12" s="312"/>
      <c r="H12" s="327">
        <f>Financování!B11</f>
        <v>16125</v>
      </c>
      <c r="I12" s="301"/>
      <c r="J12" s="328" t="s">
        <v>205</v>
      </c>
      <c r="K12" s="301"/>
      <c r="L12" s="612">
        <f>položky!AU11-N12</f>
        <v>1051</v>
      </c>
      <c r="M12" s="625"/>
      <c r="N12" s="631">
        <f>položky!CU11</f>
        <v>16125</v>
      </c>
      <c r="O12" s="625"/>
      <c r="P12" s="617">
        <f>Financování!B22</f>
        <v>30645</v>
      </c>
    </row>
    <row r="13" spans="1:16" ht="15" customHeight="1" thickBot="1">
      <c r="A13" s="297"/>
      <c r="B13" s="338" t="s">
        <v>206</v>
      </c>
      <c r="C13" s="301"/>
      <c r="D13" s="327">
        <f>položky!C12-F13</f>
        <v>0</v>
      </c>
      <c r="E13" s="321"/>
      <c r="F13" s="327">
        <f>položky!AL12</f>
        <v>0</v>
      </c>
      <c r="G13" s="312"/>
      <c r="H13" s="339"/>
      <c r="I13" s="301"/>
      <c r="J13" s="328" t="s">
        <v>206</v>
      </c>
      <c r="K13" s="301"/>
      <c r="L13" s="612">
        <f>položky!AU12-N13</f>
        <v>0</v>
      </c>
      <c r="M13" s="625"/>
      <c r="N13" s="631">
        <f>položky!CU12</f>
        <v>0</v>
      </c>
      <c r="O13" s="625"/>
      <c r="P13" s="619"/>
    </row>
    <row r="14" spans="1:16" ht="16.5" customHeight="1" thickBot="1" thickTop="1">
      <c r="A14" s="331" t="s">
        <v>207</v>
      </c>
      <c r="B14" s="332"/>
      <c r="C14" s="333"/>
      <c r="D14" s="340">
        <f>SUM(D15:D18)</f>
        <v>143</v>
      </c>
      <c r="E14" s="321"/>
      <c r="F14" s="340">
        <f>SUM(F15:F18)</f>
        <v>0</v>
      </c>
      <c r="G14" s="321"/>
      <c r="H14" s="340">
        <f>SUM(H15:H18)</f>
        <v>0</v>
      </c>
      <c r="I14" s="335" t="s">
        <v>207</v>
      </c>
      <c r="J14" s="336"/>
      <c r="K14" s="337"/>
      <c r="L14" s="341">
        <f>SUM(L15:L18)</f>
        <v>3025</v>
      </c>
      <c r="M14" s="624"/>
      <c r="N14" s="610">
        <f>SUM(N15:N18)</f>
        <v>0</v>
      </c>
      <c r="O14" s="624"/>
      <c r="P14" s="590">
        <f>SUM(P15:P18)</f>
        <v>0</v>
      </c>
    </row>
    <row r="15" spans="1:22" ht="15" customHeight="1" thickTop="1">
      <c r="A15" s="342"/>
      <c r="B15" s="343" t="s">
        <v>265</v>
      </c>
      <c r="C15" s="337"/>
      <c r="D15" s="327">
        <f>položky!C14</f>
        <v>143</v>
      </c>
      <c r="E15" s="321"/>
      <c r="F15" s="345">
        <v>0</v>
      </c>
      <c r="G15" s="344"/>
      <c r="H15" s="345"/>
      <c r="I15" s="324"/>
      <c r="J15" s="346" t="s">
        <v>266</v>
      </c>
      <c r="K15" s="324"/>
      <c r="L15" s="613">
        <f>položky!AU14-N15</f>
        <v>3025</v>
      </c>
      <c r="M15" s="625"/>
      <c r="N15" s="632">
        <f>položky!CV14</f>
        <v>0</v>
      </c>
      <c r="O15" s="625"/>
      <c r="P15" s="618"/>
      <c r="Q15" s="347"/>
      <c r="R15" s="199"/>
      <c r="S15" s="199"/>
      <c r="T15" s="199"/>
      <c r="U15" s="199"/>
      <c r="V15" s="199"/>
    </row>
    <row r="16" spans="1:16" ht="12.75" customHeight="1">
      <c r="A16" s="297"/>
      <c r="B16" s="348" t="s">
        <v>267</v>
      </c>
      <c r="C16" s="301"/>
      <c r="D16" s="327">
        <f>položky!C15-F16</f>
        <v>0</v>
      </c>
      <c r="E16" s="321"/>
      <c r="F16" s="327">
        <f>položky!AL15</f>
        <v>0</v>
      </c>
      <c r="G16" s="306"/>
      <c r="H16" s="327"/>
      <c r="I16" s="301"/>
      <c r="J16" s="349" t="s">
        <v>268</v>
      </c>
      <c r="K16" s="301"/>
      <c r="L16" s="612">
        <f>položky!AU15-N16</f>
        <v>0</v>
      </c>
      <c r="M16" s="625"/>
      <c r="N16" s="631">
        <f>položky!CU15</f>
        <v>0</v>
      </c>
      <c r="O16" s="625"/>
      <c r="P16" s="617"/>
    </row>
    <row r="17" spans="1:16" ht="11.25" customHeight="1">
      <c r="A17" s="297"/>
      <c r="B17" s="338" t="s">
        <v>269</v>
      </c>
      <c r="C17" s="301"/>
      <c r="D17" s="327">
        <f>položky!C16-F17</f>
        <v>0</v>
      </c>
      <c r="E17" s="321"/>
      <c r="F17" s="327">
        <f>položky!AL16</f>
        <v>0</v>
      </c>
      <c r="G17" s="306"/>
      <c r="H17" s="330"/>
      <c r="I17" s="301"/>
      <c r="J17" s="328" t="s">
        <v>270</v>
      </c>
      <c r="K17" s="301"/>
      <c r="L17" s="612">
        <f>položky!AU16-N17</f>
        <v>0</v>
      </c>
      <c r="M17" s="625"/>
      <c r="N17" s="631">
        <f>položky!CU16</f>
        <v>0</v>
      </c>
      <c r="O17" s="625"/>
      <c r="P17" s="635"/>
    </row>
    <row r="18" spans="1:16" ht="13.5" customHeight="1" thickBot="1">
      <c r="A18" s="297"/>
      <c r="B18" s="338" t="s">
        <v>211</v>
      </c>
      <c r="C18" s="301"/>
      <c r="D18" s="327">
        <f>položky!C17-F18</f>
        <v>0</v>
      </c>
      <c r="E18" s="321"/>
      <c r="F18" s="327">
        <f>položky!AL17+položky!AP17</f>
        <v>0</v>
      </c>
      <c r="G18" s="306"/>
      <c r="H18" s="330"/>
      <c r="I18" s="301"/>
      <c r="J18" s="328" t="s">
        <v>211</v>
      </c>
      <c r="K18" s="301"/>
      <c r="L18" s="612">
        <f>položky!AU17-N18</f>
        <v>0</v>
      </c>
      <c r="M18" s="625"/>
      <c r="N18" s="631">
        <f>položky!CU17</f>
        <v>0</v>
      </c>
      <c r="O18" s="625"/>
      <c r="P18" s="635"/>
    </row>
    <row r="19" spans="1:16" ht="16.5" customHeight="1" thickBot="1" thickTop="1">
      <c r="A19" s="331" t="s">
        <v>212</v>
      </c>
      <c r="B19" s="332"/>
      <c r="C19" s="333"/>
      <c r="D19" s="340">
        <f>SUM(D20:D23)</f>
        <v>751</v>
      </c>
      <c r="E19" s="321"/>
      <c r="F19" s="340">
        <f>SUM(F20:F23)</f>
        <v>0</v>
      </c>
      <c r="G19" s="321"/>
      <c r="H19" s="340">
        <f>SUM(H20:H23)</f>
        <v>0</v>
      </c>
      <c r="I19" s="335" t="s">
        <v>212</v>
      </c>
      <c r="J19" s="336"/>
      <c r="K19" s="337"/>
      <c r="L19" s="341">
        <f>SUM(L20:L23)</f>
        <v>1454.62</v>
      </c>
      <c r="M19" s="624"/>
      <c r="N19" s="610">
        <f>SUM(N20:N23)</f>
        <v>0</v>
      </c>
      <c r="O19" s="624"/>
      <c r="P19" s="590">
        <f>SUM(P20:P23)</f>
        <v>0</v>
      </c>
    </row>
    <row r="20" spans="1:16" ht="13.5" customHeight="1" thickTop="1">
      <c r="A20" s="297"/>
      <c r="B20" s="338" t="s">
        <v>213</v>
      </c>
      <c r="C20" s="301"/>
      <c r="D20" s="327">
        <f>položky!C19-F20</f>
        <v>133</v>
      </c>
      <c r="E20" s="321"/>
      <c r="F20" s="327">
        <f>položky!AL19+položky!AP19+položky!AQ19</f>
        <v>0</v>
      </c>
      <c r="G20" s="306"/>
      <c r="H20" s="327"/>
      <c r="I20" s="301"/>
      <c r="J20" s="328" t="s">
        <v>213</v>
      </c>
      <c r="K20" s="301"/>
      <c r="L20" s="612">
        <f>položky!AU19-N20</f>
        <v>891.52</v>
      </c>
      <c r="M20" s="625"/>
      <c r="N20" s="631">
        <f>položky!CU19</f>
        <v>0</v>
      </c>
      <c r="O20" s="625"/>
      <c r="P20" s="617"/>
    </row>
    <row r="21" spans="1:16" ht="13.5" customHeight="1">
      <c r="A21" s="297"/>
      <c r="B21" s="338" t="s">
        <v>214</v>
      </c>
      <c r="C21" s="301"/>
      <c r="D21" s="327">
        <f>položky!C20-F21</f>
        <v>0</v>
      </c>
      <c r="E21" s="321"/>
      <c r="F21" s="327">
        <f>položky!AL20</f>
        <v>0</v>
      </c>
      <c r="G21" s="306"/>
      <c r="H21" s="330"/>
      <c r="I21" s="301"/>
      <c r="J21" s="328" t="s">
        <v>214</v>
      </c>
      <c r="K21" s="301"/>
      <c r="L21" s="612">
        <f>položky!AU20-N21</f>
        <v>78</v>
      </c>
      <c r="M21" s="625"/>
      <c r="N21" s="631">
        <f>položky!CU20</f>
        <v>0</v>
      </c>
      <c r="O21" s="625"/>
      <c r="P21" s="635"/>
    </row>
    <row r="22" spans="1:16" ht="13.5" customHeight="1">
      <c r="A22" s="297"/>
      <c r="B22" s="338" t="s">
        <v>215</v>
      </c>
      <c r="C22" s="301"/>
      <c r="D22" s="327">
        <f>položky!C21-F22</f>
        <v>8</v>
      </c>
      <c r="E22" s="321"/>
      <c r="F22" s="327">
        <f>položky!AL21</f>
        <v>0</v>
      </c>
      <c r="G22" s="306"/>
      <c r="H22" s="330"/>
      <c r="I22" s="301"/>
      <c r="J22" s="328" t="s">
        <v>215</v>
      </c>
      <c r="K22" s="301"/>
      <c r="L22" s="612">
        <f>položky!AU21-N22</f>
        <v>283.6</v>
      </c>
      <c r="M22" s="625"/>
      <c r="N22" s="631">
        <f>položky!CU21</f>
        <v>0</v>
      </c>
      <c r="O22" s="625"/>
      <c r="P22" s="635"/>
    </row>
    <row r="23" spans="1:16" ht="13.5" customHeight="1" thickBot="1">
      <c r="A23" s="297"/>
      <c r="B23" s="338" t="s">
        <v>216</v>
      </c>
      <c r="C23" s="301"/>
      <c r="D23" s="327">
        <f>položky!C22</f>
        <v>610</v>
      </c>
      <c r="E23" s="321"/>
      <c r="F23" s="327">
        <f>položky!AL22</f>
        <v>0</v>
      </c>
      <c r="G23" s="306"/>
      <c r="H23" s="339"/>
      <c r="I23" s="301"/>
      <c r="J23" s="328" t="s">
        <v>216</v>
      </c>
      <c r="K23" s="301"/>
      <c r="L23" s="612">
        <f>položky!AU22-N23</f>
        <v>201.5</v>
      </c>
      <c r="M23" s="625"/>
      <c r="N23" s="631">
        <f>položky!CU22</f>
        <v>0</v>
      </c>
      <c r="O23" s="625"/>
      <c r="P23" s="619"/>
    </row>
    <row r="24" spans="1:16" ht="16.5" customHeight="1" thickBot="1" thickTop="1">
      <c r="A24" s="331" t="s">
        <v>217</v>
      </c>
      <c r="B24" s="332"/>
      <c r="C24" s="333"/>
      <c r="D24" s="340">
        <f>SUM(D25:D34)</f>
        <v>2673</v>
      </c>
      <c r="E24" s="321"/>
      <c r="F24" s="340">
        <f>SUM(F25:F34)</f>
        <v>143</v>
      </c>
      <c r="G24" s="321"/>
      <c r="H24" s="340">
        <f>SUM(H25:H34)</f>
        <v>0</v>
      </c>
      <c r="I24" s="335" t="s">
        <v>217</v>
      </c>
      <c r="J24" s="336"/>
      <c r="K24" s="337"/>
      <c r="L24" s="341">
        <f>SUM(L25:L34)</f>
        <v>13107</v>
      </c>
      <c r="M24" s="624"/>
      <c r="N24" s="610">
        <f>SUM(N25:N34)</f>
        <v>200</v>
      </c>
      <c r="O24" s="624"/>
      <c r="P24" s="590">
        <f>SUM(P25:P34)</f>
        <v>0</v>
      </c>
    </row>
    <row r="25" spans="1:16" ht="13.5" customHeight="1" thickTop="1">
      <c r="A25" s="350"/>
      <c r="B25" s="338" t="s">
        <v>218</v>
      </c>
      <c r="C25" s="301"/>
      <c r="D25" s="327">
        <f>položky!C24-F25</f>
        <v>0</v>
      </c>
      <c r="E25" s="321"/>
      <c r="F25" s="327">
        <f>položky!AL24</f>
        <v>0</v>
      </c>
      <c r="G25" s="306"/>
      <c r="H25" s="327"/>
      <c r="I25" s="301"/>
      <c r="J25" s="328" t="s">
        <v>218</v>
      </c>
      <c r="K25" s="301"/>
      <c r="L25" s="612">
        <f>položky!AU24-N25</f>
        <v>508.91999999999996</v>
      </c>
      <c r="M25" s="625"/>
      <c r="N25" s="631">
        <f>položky!CU24</f>
        <v>0</v>
      </c>
      <c r="O25" s="625"/>
      <c r="P25" s="617"/>
    </row>
    <row r="26" spans="1:16" ht="13.5" customHeight="1">
      <c r="A26" s="297"/>
      <c r="B26" s="338" t="s">
        <v>219</v>
      </c>
      <c r="C26" s="301"/>
      <c r="D26" s="327">
        <f>položky!C25-F26</f>
        <v>0</v>
      </c>
      <c r="E26" s="321"/>
      <c r="F26" s="327">
        <f>položky!AL25</f>
        <v>0</v>
      </c>
      <c r="G26" s="306"/>
      <c r="H26" s="330"/>
      <c r="I26" s="301"/>
      <c r="J26" s="328" t="s">
        <v>219</v>
      </c>
      <c r="K26" s="301"/>
      <c r="L26" s="612">
        <f>položky!AU25-N26</f>
        <v>1899</v>
      </c>
      <c r="M26" s="625"/>
      <c r="N26" s="631">
        <f>položky!CU25</f>
        <v>0</v>
      </c>
      <c r="O26" s="625"/>
      <c r="P26" s="635"/>
    </row>
    <row r="27" spans="1:16" ht="13.5" customHeight="1">
      <c r="A27" s="297"/>
      <c r="B27" s="338" t="s">
        <v>220</v>
      </c>
      <c r="C27" s="301"/>
      <c r="D27" s="327">
        <f>položky!C26-F27</f>
        <v>291</v>
      </c>
      <c r="E27" s="321"/>
      <c r="F27" s="327">
        <f>příjmy!B112+příjmy!B117</f>
        <v>143</v>
      </c>
      <c r="G27" s="306"/>
      <c r="H27" s="330"/>
      <c r="I27" s="301"/>
      <c r="J27" s="328" t="s">
        <v>220</v>
      </c>
      <c r="K27" s="301"/>
      <c r="L27" s="627">
        <f>položky!AU26-N27</f>
        <v>7700.08</v>
      </c>
      <c r="M27" s="625"/>
      <c r="N27" s="631">
        <f>položky!CU26</f>
        <v>0</v>
      </c>
      <c r="O27" s="625"/>
      <c r="P27" s="635"/>
    </row>
    <row r="28" spans="1:16" ht="13.5" customHeight="1">
      <c r="A28" s="297"/>
      <c r="B28" s="338" t="s">
        <v>271</v>
      </c>
      <c r="C28" s="301"/>
      <c r="D28" s="327">
        <f>položky!C27-F28</f>
        <v>0</v>
      </c>
      <c r="E28" s="321"/>
      <c r="F28" s="327">
        <f>položky!AO27</f>
        <v>0</v>
      </c>
      <c r="G28" s="306"/>
      <c r="H28" s="330"/>
      <c r="I28" s="301"/>
      <c r="J28" s="328" t="s">
        <v>271</v>
      </c>
      <c r="K28" s="301"/>
      <c r="L28" s="612">
        <f>položky!AU27-N28</f>
        <v>711</v>
      </c>
      <c r="M28" s="625"/>
      <c r="N28" s="631">
        <f>položky!CU27</f>
        <v>0</v>
      </c>
      <c r="O28" s="625"/>
      <c r="P28" s="635"/>
    </row>
    <row r="29" spans="1:16" ht="13.5" customHeight="1">
      <c r="A29" s="297"/>
      <c r="B29" s="338" t="s">
        <v>272</v>
      </c>
      <c r="C29" s="301"/>
      <c r="D29" s="327">
        <f>položky!C28-F29</f>
        <v>40</v>
      </c>
      <c r="E29" s="321"/>
      <c r="F29" s="327">
        <f>položky!AL28</f>
        <v>0</v>
      </c>
      <c r="G29" s="306"/>
      <c r="H29" s="330"/>
      <c r="I29" s="301"/>
      <c r="J29" s="328" t="s">
        <v>272</v>
      </c>
      <c r="K29" s="301"/>
      <c r="L29" s="612">
        <f>položky!AU28-N29</f>
        <v>1209</v>
      </c>
      <c r="M29" s="625"/>
      <c r="N29" s="631">
        <f>položky!CU28</f>
        <v>0</v>
      </c>
      <c r="O29" s="625"/>
      <c r="P29" s="635"/>
    </row>
    <row r="30" spans="1:16" ht="13.5" customHeight="1">
      <c r="A30" s="297"/>
      <c r="B30" s="338" t="s">
        <v>223</v>
      </c>
      <c r="C30" s="301"/>
      <c r="D30" s="327">
        <f>položky!C29-F30</f>
        <v>273</v>
      </c>
      <c r="E30" s="321"/>
      <c r="F30" s="327">
        <f>položky!AL29</f>
        <v>0</v>
      </c>
      <c r="G30" s="306"/>
      <c r="H30" s="330"/>
      <c r="I30" s="301"/>
      <c r="J30" s="328" t="s">
        <v>223</v>
      </c>
      <c r="K30" s="301"/>
      <c r="L30" s="612">
        <f>položky!AU29-N30</f>
        <v>517</v>
      </c>
      <c r="M30" s="625"/>
      <c r="N30" s="631">
        <f>položky!CU29</f>
        <v>0</v>
      </c>
      <c r="O30" s="625"/>
      <c r="P30" s="635"/>
    </row>
    <row r="31" spans="1:16" ht="13.5" customHeight="1">
      <c r="A31" s="297"/>
      <c r="B31" s="338" t="s">
        <v>224</v>
      </c>
      <c r="C31" s="301"/>
      <c r="D31" s="327">
        <f>položky!C30-F31</f>
        <v>659</v>
      </c>
      <c r="E31" s="321"/>
      <c r="F31" s="327">
        <f>položky!AL30</f>
        <v>0</v>
      </c>
      <c r="G31" s="306"/>
      <c r="H31" s="330"/>
      <c r="I31" s="301"/>
      <c r="J31" s="328" t="s">
        <v>224</v>
      </c>
      <c r="K31" s="301"/>
      <c r="L31" s="612">
        <f>položky!AU30-N31</f>
        <v>292</v>
      </c>
      <c r="M31" s="625"/>
      <c r="N31" s="631">
        <f>položky!CU30</f>
        <v>0</v>
      </c>
      <c r="O31" s="625"/>
      <c r="P31" s="635"/>
    </row>
    <row r="32" spans="1:16" ht="13.5" customHeight="1">
      <c r="A32" s="297"/>
      <c r="B32" s="338" t="s">
        <v>273</v>
      </c>
      <c r="C32" s="301"/>
      <c r="D32" s="327">
        <f>položky!C31-F32</f>
        <v>1290</v>
      </c>
      <c r="E32" s="321"/>
      <c r="F32" s="327">
        <f>položky!AL31</f>
        <v>0</v>
      </c>
      <c r="G32" s="306"/>
      <c r="H32" s="330"/>
      <c r="I32" s="301"/>
      <c r="J32" s="328" t="s">
        <v>273</v>
      </c>
      <c r="K32" s="301"/>
      <c r="L32" s="612">
        <f>položky!AU31-N32</f>
        <v>52</v>
      </c>
      <c r="M32" s="625"/>
      <c r="N32" s="631">
        <f>položky!CU31</f>
        <v>0</v>
      </c>
      <c r="O32" s="625"/>
      <c r="P32" s="635"/>
    </row>
    <row r="33" spans="1:16" ht="13.5" customHeight="1">
      <c r="A33" s="297"/>
      <c r="B33" s="338" t="s">
        <v>226</v>
      </c>
      <c r="C33" s="301"/>
      <c r="D33" s="327">
        <f>položky!C32-F33</f>
        <v>120</v>
      </c>
      <c r="E33" s="321"/>
      <c r="F33" s="327">
        <f>položky!AL32</f>
        <v>0</v>
      </c>
      <c r="G33" s="306"/>
      <c r="H33" s="330"/>
      <c r="I33" s="301"/>
      <c r="J33" s="328" t="s">
        <v>226</v>
      </c>
      <c r="K33" s="301"/>
      <c r="L33" s="612">
        <f>položky!AU32-N33</f>
        <v>178</v>
      </c>
      <c r="M33" s="625"/>
      <c r="N33" s="631">
        <f>položky!CU32</f>
        <v>200</v>
      </c>
      <c r="O33" s="625"/>
      <c r="P33" s="635"/>
    </row>
    <row r="34" spans="1:16" ht="13.5" customHeight="1" thickBot="1">
      <c r="A34" s="297"/>
      <c r="B34" s="338" t="s">
        <v>274</v>
      </c>
      <c r="C34" s="301"/>
      <c r="D34" s="327">
        <f>položky!C33-F34</f>
        <v>0</v>
      </c>
      <c r="E34" s="321"/>
      <c r="F34" s="327">
        <f>položky!AL33</f>
        <v>0</v>
      </c>
      <c r="G34" s="306"/>
      <c r="H34" s="330"/>
      <c r="I34" s="301"/>
      <c r="J34" s="328" t="s">
        <v>274</v>
      </c>
      <c r="K34" s="301"/>
      <c r="L34" s="612">
        <f>položky!AU33-N34</f>
        <v>40</v>
      </c>
      <c r="M34" s="625"/>
      <c r="N34" s="631">
        <f>položky!CU33</f>
        <v>0</v>
      </c>
      <c r="O34" s="625"/>
      <c r="P34" s="635"/>
    </row>
    <row r="35" spans="1:16" ht="16.5" customHeight="1" thickBot="1" thickTop="1">
      <c r="A35" s="331" t="s">
        <v>228</v>
      </c>
      <c r="B35" s="332"/>
      <c r="C35" s="333"/>
      <c r="D35" s="340">
        <f>SUM(D36:D41)</f>
        <v>1840</v>
      </c>
      <c r="E35" s="321"/>
      <c r="F35" s="340">
        <f>SUM(F36:F41)</f>
        <v>0</v>
      </c>
      <c r="G35" s="321"/>
      <c r="H35" s="340">
        <f>SUM(H36:H41)</f>
        <v>0</v>
      </c>
      <c r="I35" s="335" t="s">
        <v>228</v>
      </c>
      <c r="J35" s="336"/>
      <c r="K35" s="337"/>
      <c r="L35" s="341">
        <f>SUM(L36:L41)</f>
        <v>1968</v>
      </c>
      <c r="M35" s="624"/>
      <c r="N35" s="610">
        <f>SUM(N36:N41)</f>
        <v>0</v>
      </c>
      <c r="O35" s="624"/>
      <c r="P35" s="590">
        <f>SUM(P36:P41)</f>
        <v>0</v>
      </c>
    </row>
    <row r="36" spans="1:16" ht="13.5" customHeight="1" thickTop="1">
      <c r="A36" s="297"/>
      <c r="B36" s="338" t="s">
        <v>229</v>
      </c>
      <c r="C36" s="301"/>
      <c r="D36" s="327">
        <f>položky!C35-F36</f>
        <v>0</v>
      </c>
      <c r="E36" s="321"/>
      <c r="F36" s="327">
        <f>položky!AL35</f>
        <v>0</v>
      </c>
      <c r="G36" s="306"/>
      <c r="H36" s="327"/>
      <c r="I36" s="301"/>
      <c r="J36" s="328" t="s">
        <v>229</v>
      </c>
      <c r="K36" s="301"/>
      <c r="L36" s="612">
        <f>položky!AU35-N36</f>
        <v>15</v>
      </c>
      <c r="M36" s="625"/>
      <c r="N36" s="631">
        <f>položky!CU35</f>
        <v>0</v>
      </c>
      <c r="O36" s="625"/>
      <c r="P36" s="617"/>
    </row>
    <row r="37" spans="1:16" ht="13.5" customHeight="1">
      <c r="A37" s="297"/>
      <c r="B37" s="338" t="s">
        <v>230</v>
      </c>
      <c r="C37" s="301"/>
      <c r="D37" s="327">
        <f>položky!C36-F37</f>
        <v>0</v>
      </c>
      <c r="E37" s="321"/>
      <c r="F37" s="327">
        <f>položky!AL36</f>
        <v>0</v>
      </c>
      <c r="G37" s="306"/>
      <c r="H37" s="330"/>
      <c r="I37" s="301"/>
      <c r="J37" s="328" t="s">
        <v>230</v>
      </c>
      <c r="K37" s="301"/>
      <c r="L37" s="612">
        <f>položky!AU36-N37</f>
        <v>0</v>
      </c>
      <c r="M37" s="625"/>
      <c r="N37" s="631">
        <f>položky!CU36</f>
        <v>0</v>
      </c>
      <c r="O37" s="625"/>
      <c r="P37" s="635"/>
    </row>
    <row r="38" spans="1:16" ht="13.5" customHeight="1">
      <c r="A38" s="297"/>
      <c r="B38" s="338" t="s">
        <v>275</v>
      </c>
      <c r="C38" s="301"/>
      <c r="D38" s="327">
        <f>položky!C37-F38</f>
        <v>200</v>
      </c>
      <c r="E38" s="321"/>
      <c r="F38" s="327">
        <f>položky!AL37</f>
        <v>0</v>
      </c>
      <c r="G38" s="306"/>
      <c r="H38" s="339"/>
      <c r="I38" s="301"/>
      <c r="J38" s="328" t="s">
        <v>275</v>
      </c>
      <c r="K38" s="301"/>
      <c r="L38" s="612">
        <f>položky!AU37-N38</f>
        <v>275</v>
      </c>
      <c r="M38" s="625"/>
      <c r="N38" s="631">
        <f>položky!CU37</f>
        <v>0</v>
      </c>
      <c r="O38" s="625"/>
      <c r="P38" s="619"/>
    </row>
    <row r="39" spans="1:16" ht="13.5" customHeight="1">
      <c r="A39" s="297"/>
      <c r="B39" s="338" t="s">
        <v>232</v>
      </c>
      <c r="C39" s="301"/>
      <c r="D39" s="327">
        <f>položky!C38</f>
        <v>0</v>
      </c>
      <c r="E39" s="321"/>
      <c r="F39" s="327">
        <f>položky!AQ38</f>
        <v>0</v>
      </c>
      <c r="G39" s="306"/>
      <c r="H39" s="339"/>
      <c r="I39" s="301"/>
      <c r="J39" s="328" t="s">
        <v>232</v>
      </c>
      <c r="K39" s="301"/>
      <c r="L39" s="612">
        <f>položky!AU38-N39</f>
        <v>0</v>
      </c>
      <c r="M39" s="625"/>
      <c r="N39" s="631">
        <f>položky!CU38</f>
        <v>0</v>
      </c>
      <c r="O39" s="625"/>
      <c r="P39" s="619"/>
    </row>
    <row r="40" spans="1:16" ht="13.5" customHeight="1">
      <c r="A40" s="297"/>
      <c r="B40" s="338" t="s">
        <v>347</v>
      </c>
      <c r="C40" s="301"/>
      <c r="D40" s="327">
        <f>položky!AP39</f>
        <v>0</v>
      </c>
      <c r="E40" s="321"/>
      <c r="F40" s="327">
        <v>0</v>
      </c>
      <c r="G40" s="306"/>
      <c r="H40" s="339"/>
      <c r="I40" s="301"/>
      <c r="J40" s="328" t="s">
        <v>347</v>
      </c>
      <c r="K40" s="301"/>
      <c r="L40" s="612">
        <f>položky!AU39</f>
        <v>373</v>
      </c>
      <c r="M40" s="625"/>
      <c r="N40" s="631"/>
      <c r="O40" s="625"/>
      <c r="P40" s="619"/>
    </row>
    <row r="41" spans="1:16" ht="13.5" customHeight="1" thickBot="1">
      <c r="A41" s="297"/>
      <c r="B41" s="351" t="s">
        <v>233</v>
      </c>
      <c r="C41" s="301"/>
      <c r="D41" s="327">
        <f>položky!C40-F41</f>
        <v>1640</v>
      </c>
      <c r="E41" s="321"/>
      <c r="F41" s="327">
        <f>položky!AL40+položky!AP40</f>
        <v>0</v>
      </c>
      <c r="G41" s="306"/>
      <c r="H41" s="339"/>
      <c r="I41" s="301"/>
      <c r="J41" s="352" t="s">
        <v>233</v>
      </c>
      <c r="K41" s="301"/>
      <c r="L41" s="612">
        <f>položky!AU40-N41</f>
        <v>1305</v>
      </c>
      <c r="M41" s="625"/>
      <c r="N41" s="631">
        <f>položky!CU40</f>
        <v>0</v>
      </c>
      <c r="O41" s="625"/>
      <c r="P41" s="619"/>
    </row>
    <row r="42" spans="1:16" ht="16.5" customHeight="1" thickBot="1" thickTop="1">
      <c r="A42" s="331" t="s">
        <v>234</v>
      </c>
      <c r="B42" s="332"/>
      <c r="C42" s="333"/>
      <c r="D42" s="340">
        <f>SUM(D43:D59)</f>
        <v>8014</v>
      </c>
      <c r="E42" s="321"/>
      <c r="F42" s="340">
        <f>SUM(F43:F59)</f>
        <v>1978</v>
      </c>
      <c r="G42" s="353"/>
      <c r="H42" s="340">
        <f>SUM(H43:H59)</f>
        <v>0</v>
      </c>
      <c r="I42" s="335" t="s">
        <v>234</v>
      </c>
      <c r="J42" s="354"/>
      <c r="K42" s="337"/>
      <c r="L42" s="341">
        <f>SUM(L43:L59)</f>
        <v>16766.28</v>
      </c>
      <c r="M42" s="624"/>
      <c r="N42" s="610">
        <f>SUM(N43:N59)</f>
        <v>100</v>
      </c>
      <c r="O42" s="624"/>
      <c r="P42" s="590">
        <f>SUM(P43:P59)</f>
        <v>1300</v>
      </c>
    </row>
    <row r="43" spans="1:16" ht="16.5" customHeight="1" thickTop="1">
      <c r="A43" s="342"/>
      <c r="B43" s="566" t="s">
        <v>276</v>
      </c>
      <c r="C43" s="567"/>
      <c r="D43" s="568">
        <f>položky!C42</f>
        <v>0</v>
      </c>
      <c r="E43" s="321"/>
      <c r="F43" s="568"/>
      <c r="G43" s="569"/>
      <c r="H43" s="568"/>
      <c r="I43" s="356"/>
      <c r="J43" s="570" t="s">
        <v>276</v>
      </c>
      <c r="K43" s="337"/>
      <c r="L43" s="613">
        <f>položky!AU42-N43</f>
        <v>1741</v>
      </c>
      <c r="M43" s="625"/>
      <c r="N43" s="632">
        <f>výdaje!B743+výdaje!B737</f>
        <v>0</v>
      </c>
      <c r="O43" s="625"/>
      <c r="P43" s="636"/>
    </row>
    <row r="44" spans="1:16" ht="15" customHeight="1">
      <c r="A44" s="342"/>
      <c r="B44" s="338" t="s">
        <v>236</v>
      </c>
      <c r="C44" s="301"/>
      <c r="D44" s="327">
        <f>položky!AP43</f>
        <v>0</v>
      </c>
      <c r="E44" s="321"/>
      <c r="F44" s="327">
        <f>položky!AQ43</f>
        <v>0</v>
      </c>
      <c r="G44" s="306"/>
      <c r="H44" s="327"/>
      <c r="I44" s="301"/>
      <c r="J44" s="328" t="s">
        <v>236</v>
      </c>
      <c r="K44" s="301"/>
      <c r="L44" s="612">
        <f>položky!AU43</f>
        <v>234</v>
      </c>
      <c r="M44" s="625"/>
      <c r="N44" s="631">
        <f>položky!AU43-kapitoly!L44</f>
        <v>0</v>
      </c>
      <c r="O44" s="625"/>
      <c r="P44" s="617"/>
    </row>
    <row r="45" spans="1:16" ht="15" customHeight="1">
      <c r="A45" s="342"/>
      <c r="B45" s="355" t="s">
        <v>237</v>
      </c>
      <c r="C45" s="356"/>
      <c r="D45" s="327">
        <f>položky!C44-F45</f>
        <v>0</v>
      </c>
      <c r="E45" s="321"/>
      <c r="F45" s="327">
        <f>položky!AP44+položky!AH44</f>
        <v>0</v>
      </c>
      <c r="G45" s="357"/>
      <c r="H45" s="358"/>
      <c r="I45" s="356"/>
      <c r="J45" s="359" t="s">
        <v>237</v>
      </c>
      <c r="K45" s="356"/>
      <c r="L45" s="612">
        <v>0</v>
      </c>
      <c r="M45" s="625"/>
      <c r="N45" s="631">
        <f>položky!CU44</f>
        <v>0</v>
      </c>
      <c r="O45" s="625"/>
      <c r="P45" s="628">
        <f>Financování!B23</f>
        <v>0</v>
      </c>
    </row>
    <row r="46" spans="1:16" ht="15" customHeight="1">
      <c r="A46" s="297"/>
      <c r="B46" s="338" t="s">
        <v>277</v>
      </c>
      <c r="C46" s="301"/>
      <c r="D46" s="327">
        <f>položky!C45-F46</f>
        <v>3566</v>
      </c>
      <c r="E46" s="321"/>
      <c r="F46" s="327">
        <f>položky!AL45</f>
        <v>0</v>
      </c>
      <c r="G46" s="360"/>
      <c r="H46" s="330"/>
      <c r="I46" s="301"/>
      <c r="J46" s="328" t="s">
        <v>277</v>
      </c>
      <c r="K46" s="301"/>
      <c r="L46" s="612">
        <f>položky!AU45-N46</f>
        <v>1781.9</v>
      </c>
      <c r="M46" s="625"/>
      <c r="N46" s="631">
        <f>položky!CU45+položky!CX45</f>
        <v>0</v>
      </c>
      <c r="O46" s="625"/>
      <c r="P46" s="635"/>
    </row>
    <row r="47" spans="1:16" ht="15" customHeight="1">
      <c r="A47" s="297"/>
      <c r="B47" s="338" t="s">
        <v>278</v>
      </c>
      <c r="C47" s="301"/>
      <c r="D47" s="327">
        <f>položky!C46-F47-H47</f>
        <v>937</v>
      </c>
      <c r="E47" s="321"/>
      <c r="F47" s="327">
        <f>položky!AL46</f>
        <v>0</v>
      </c>
      <c r="G47" s="360"/>
      <c r="H47" s="330">
        <v>0</v>
      </c>
      <c r="I47" s="301"/>
      <c r="J47" s="328" t="s">
        <v>278</v>
      </c>
      <c r="K47" s="301"/>
      <c r="L47" s="612">
        <f>položky!AU46-N47</f>
        <v>665</v>
      </c>
      <c r="M47" s="625"/>
      <c r="N47" s="631">
        <f>položky!CU46+položky!CX46</f>
        <v>0</v>
      </c>
      <c r="O47" s="625"/>
      <c r="P47" s="635">
        <f>Financování!B20</f>
        <v>1300</v>
      </c>
    </row>
    <row r="48" spans="1:16" ht="15" customHeight="1">
      <c r="A48" s="297"/>
      <c r="B48" s="338" t="s">
        <v>279</v>
      </c>
      <c r="C48" s="301"/>
      <c r="D48" s="327">
        <f>položky!C47-F48</f>
        <v>577</v>
      </c>
      <c r="E48" s="321"/>
      <c r="F48" s="327">
        <f>příjmy!B200+příjmy!B116</f>
        <v>678</v>
      </c>
      <c r="G48" s="360"/>
      <c r="H48" s="330"/>
      <c r="I48" s="301"/>
      <c r="J48" s="328" t="s">
        <v>279</v>
      </c>
      <c r="K48" s="301"/>
      <c r="L48" s="612">
        <f>položky!AU47-N48</f>
        <v>421</v>
      </c>
      <c r="M48" s="625"/>
      <c r="N48" s="631">
        <f>položky!CU47+položky!CX47</f>
        <v>0</v>
      </c>
      <c r="O48" s="625"/>
      <c r="P48" s="635"/>
    </row>
    <row r="49" spans="1:16" ht="15" customHeight="1">
      <c r="A49" s="297"/>
      <c r="B49" s="338" t="s">
        <v>241</v>
      </c>
      <c r="C49" s="301"/>
      <c r="D49" s="327">
        <f>položky!C48-F49</f>
        <v>30</v>
      </c>
      <c r="E49" s="321"/>
      <c r="F49" s="327">
        <v>0</v>
      </c>
      <c r="G49" s="360"/>
      <c r="H49" s="330"/>
      <c r="I49" s="301"/>
      <c r="J49" s="328" t="s">
        <v>241</v>
      </c>
      <c r="K49" s="301"/>
      <c r="L49" s="612">
        <f>položky!AU48-N49</f>
        <v>6314</v>
      </c>
      <c r="M49" s="625"/>
      <c r="N49" s="631">
        <f>položky!CU48+položky!CX48</f>
        <v>0</v>
      </c>
      <c r="O49" s="625"/>
      <c r="P49" s="635"/>
    </row>
    <row r="50" spans="1:16" ht="15" customHeight="1">
      <c r="A50" s="297"/>
      <c r="B50" s="338" t="s">
        <v>280</v>
      </c>
      <c r="C50" s="301"/>
      <c r="D50" s="327">
        <f>položky!C49-F50</f>
        <v>1882</v>
      </c>
      <c r="E50" s="321"/>
      <c r="F50" s="327">
        <f>položky!AL49</f>
        <v>0</v>
      </c>
      <c r="G50" s="360"/>
      <c r="H50" s="330"/>
      <c r="I50" s="301"/>
      <c r="J50" s="328" t="s">
        <v>280</v>
      </c>
      <c r="K50" s="301"/>
      <c r="L50" s="612">
        <f>položky!AU49-N50</f>
        <v>3103</v>
      </c>
      <c r="M50" s="625"/>
      <c r="N50" s="631">
        <f>položky!CU49+položky!CX49</f>
        <v>0</v>
      </c>
      <c r="O50" s="625"/>
      <c r="P50" s="635"/>
    </row>
    <row r="51" spans="1:16" ht="15" customHeight="1">
      <c r="A51" s="297"/>
      <c r="B51" s="338" t="s">
        <v>243</v>
      </c>
      <c r="C51" s="301"/>
      <c r="D51" s="327">
        <f>položky!C50-F51</f>
        <v>0</v>
      </c>
      <c r="E51" s="321"/>
      <c r="F51" s="327">
        <f>položky!AL50</f>
        <v>0</v>
      </c>
      <c r="G51" s="360"/>
      <c r="H51" s="330"/>
      <c r="I51" s="301"/>
      <c r="J51" s="328" t="s">
        <v>243</v>
      </c>
      <c r="K51" s="301"/>
      <c r="L51" s="612">
        <f>položky!AU50-N51</f>
        <v>869.8</v>
      </c>
      <c r="M51" s="625"/>
      <c r="N51" s="631">
        <f>položky!CU50+položky!CX50</f>
        <v>0</v>
      </c>
      <c r="O51" s="625"/>
      <c r="P51" s="635"/>
    </row>
    <row r="52" spans="1:16" ht="15" customHeight="1">
      <c r="A52" s="297"/>
      <c r="B52" s="338" t="s">
        <v>244</v>
      </c>
      <c r="C52" s="301"/>
      <c r="D52" s="327">
        <f>položky!C51-F52</f>
        <v>49</v>
      </c>
      <c r="E52" s="321"/>
      <c r="F52" s="327">
        <f>položky!AP51</f>
        <v>0</v>
      </c>
      <c r="G52" s="360"/>
      <c r="H52" s="330"/>
      <c r="I52" s="301"/>
      <c r="J52" s="328" t="s">
        <v>244</v>
      </c>
      <c r="K52" s="301"/>
      <c r="L52" s="612">
        <f>položky!AU51-N52</f>
        <v>59.78</v>
      </c>
      <c r="M52" s="625"/>
      <c r="N52" s="631">
        <f>položky!CU51+položky!CX51</f>
        <v>100</v>
      </c>
      <c r="O52" s="625"/>
      <c r="P52" s="635"/>
    </row>
    <row r="53" spans="1:16" ht="15" customHeight="1">
      <c r="A53" s="297"/>
      <c r="B53" s="338" t="s">
        <v>245</v>
      </c>
      <c r="C53" s="301"/>
      <c r="D53" s="327">
        <f>položky!C52-F53</f>
        <v>3</v>
      </c>
      <c r="E53" s="321"/>
      <c r="F53" s="327">
        <f>položky!AL52+položky!AP52</f>
        <v>0</v>
      </c>
      <c r="G53" s="360"/>
      <c r="H53" s="330"/>
      <c r="I53" s="301"/>
      <c r="J53" s="328" t="s">
        <v>245</v>
      </c>
      <c r="K53" s="301"/>
      <c r="L53" s="612">
        <f>položky!AU52-N53</f>
        <v>400</v>
      </c>
      <c r="M53" s="625"/>
      <c r="N53" s="631">
        <f>položky!CU52+položky!CX52</f>
        <v>0</v>
      </c>
      <c r="O53" s="625"/>
      <c r="P53" s="635"/>
    </row>
    <row r="54" spans="1:16" ht="15" customHeight="1">
      <c r="A54" s="297"/>
      <c r="B54" s="338" t="s">
        <v>281</v>
      </c>
      <c r="C54" s="301"/>
      <c r="D54" s="327">
        <f>položky!C53-F54</f>
        <v>0</v>
      </c>
      <c r="E54" s="321"/>
      <c r="F54" s="327">
        <f>položky!AL53</f>
        <v>0</v>
      </c>
      <c r="G54" s="360"/>
      <c r="H54" s="330"/>
      <c r="I54" s="301"/>
      <c r="J54" s="328" t="s">
        <v>281</v>
      </c>
      <c r="K54" s="301"/>
      <c r="L54" s="612">
        <f>položky!AU53-N54</f>
        <v>170</v>
      </c>
      <c r="M54" s="625"/>
      <c r="N54" s="631">
        <f>položky!CU53+položky!CX53</f>
        <v>0</v>
      </c>
      <c r="O54" s="625"/>
      <c r="P54" s="635"/>
    </row>
    <row r="55" spans="1:16" ht="15" customHeight="1">
      <c r="A55" s="297"/>
      <c r="B55" s="338" t="s">
        <v>247</v>
      </c>
      <c r="C55" s="301"/>
      <c r="D55" s="327">
        <f>položky!C54-F55-H55</f>
        <v>0</v>
      </c>
      <c r="E55" s="321"/>
      <c r="F55" s="327">
        <f>příjmy!B106</f>
        <v>1300</v>
      </c>
      <c r="G55" s="360"/>
      <c r="H55" s="330"/>
      <c r="I55" s="301"/>
      <c r="J55" s="328" t="s">
        <v>247</v>
      </c>
      <c r="K55" s="301"/>
      <c r="L55" s="612">
        <f>položky!AU54-N55</f>
        <v>0</v>
      </c>
      <c r="M55" s="625"/>
      <c r="N55" s="631">
        <f>položky!CU54+položky!CX54</f>
        <v>0</v>
      </c>
      <c r="O55" s="625"/>
      <c r="P55" s="635"/>
    </row>
    <row r="56" spans="1:16" ht="15" customHeight="1">
      <c r="A56" s="297"/>
      <c r="B56" s="338" t="s">
        <v>248</v>
      </c>
      <c r="C56" s="301"/>
      <c r="D56" s="327">
        <f>položky!C55-F56</f>
        <v>0</v>
      </c>
      <c r="E56" s="321"/>
      <c r="F56" s="327">
        <f>položky!AL55</f>
        <v>0</v>
      </c>
      <c r="G56" s="360"/>
      <c r="H56" s="330"/>
      <c r="I56" s="301"/>
      <c r="J56" s="328" t="s">
        <v>248</v>
      </c>
      <c r="K56" s="301"/>
      <c r="L56" s="612">
        <f>položky!AU55-N56</f>
        <v>0</v>
      </c>
      <c r="M56" s="625"/>
      <c r="N56" s="631">
        <f>položky!CU55+položky!CX55</f>
        <v>0</v>
      </c>
      <c r="O56" s="625"/>
      <c r="P56" s="635"/>
    </row>
    <row r="57" spans="1:16" ht="15" customHeight="1">
      <c r="A57" s="297"/>
      <c r="B57" s="338" t="s">
        <v>282</v>
      </c>
      <c r="C57" s="301"/>
      <c r="D57" s="327">
        <f>položky!C56-F57</f>
        <v>0</v>
      </c>
      <c r="E57" s="321"/>
      <c r="F57" s="327">
        <f>položky!AL56+příjmy!B166</f>
        <v>0</v>
      </c>
      <c r="G57" s="306"/>
      <c r="H57" s="330"/>
      <c r="I57" s="301"/>
      <c r="J57" s="328" t="s">
        <v>283</v>
      </c>
      <c r="K57" s="301"/>
      <c r="L57" s="612">
        <f>položky!AU56-N57</f>
        <v>336.8</v>
      </c>
      <c r="M57" s="625"/>
      <c r="N57" s="631">
        <f>položky!CU56+položky!CX56</f>
        <v>0</v>
      </c>
      <c r="O57" s="625"/>
      <c r="P57" s="635"/>
    </row>
    <row r="58" spans="1:16" ht="15" customHeight="1">
      <c r="A58" s="297"/>
      <c r="B58" s="361" t="s">
        <v>250</v>
      </c>
      <c r="C58" s="301"/>
      <c r="D58" s="327">
        <f>položky!C57-F58</f>
        <v>0</v>
      </c>
      <c r="E58" s="321"/>
      <c r="F58" s="327">
        <f>položky!AL57</f>
        <v>0</v>
      </c>
      <c r="G58" s="306"/>
      <c r="H58" s="327"/>
      <c r="I58" s="301"/>
      <c r="J58" s="362" t="s">
        <v>250</v>
      </c>
      <c r="K58" s="301"/>
      <c r="L58" s="612">
        <f>položky!AU57-N58</f>
        <v>0</v>
      </c>
      <c r="M58" s="625"/>
      <c r="N58" s="631">
        <f>položky!CU57+položky!CX57</f>
        <v>0</v>
      </c>
      <c r="O58" s="625"/>
      <c r="P58" s="635"/>
    </row>
    <row r="59" spans="1:16" ht="15" customHeight="1" thickBot="1">
      <c r="A59" s="297"/>
      <c r="B59" s="338" t="s">
        <v>251</v>
      </c>
      <c r="C59" s="301"/>
      <c r="D59" s="327">
        <f>položky!C58-F59</f>
        <v>970</v>
      </c>
      <c r="E59" s="321"/>
      <c r="F59" s="327">
        <f>položky!AL58</f>
        <v>0</v>
      </c>
      <c r="G59" s="306"/>
      <c r="H59" s="363"/>
      <c r="I59" s="301"/>
      <c r="J59" s="328" t="s">
        <v>251</v>
      </c>
      <c r="K59" s="301"/>
      <c r="L59" s="612">
        <f>položky!AU58-N59</f>
        <v>670</v>
      </c>
      <c r="M59" s="625"/>
      <c r="N59" s="631">
        <f>položky!CU58+položky!CX58</f>
        <v>0</v>
      </c>
      <c r="O59" s="625"/>
      <c r="P59" s="635"/>
    </row>
    <row r="60" spans="1:16" ht="16.5" customHeight="1" thickBot="1" thickTop="1">
      <c r="A60" s="331" t="s">
        <v>252</v>
      </c>
      <c r="B60" s="332"/>
      <c r="C60" s="333"/>
      <c r="D60" s="340">
        <f>SUM(D61:D61)</f>
        <v>0</v>
      </c>
      <c r="E60" s="321"/>
      <c r="F60" s="340">
        <f>SUM(F61:F61)</f>
        <v>0</v>
      </c>
      <c r="G60" s="321"/>
      <c r="H60" s="340">
        <f>SUM(H61:H61)</f>
        <v>0</v>
      </c>
      <c r="I60" s="335" t="s">
        <v>252</v>
      </c>
      <c r="J60" s="336"/>
      <c r="K60" s="337"/>
      <c r="L60" s="341">
        <f>SUM(L61:L61)</f>
        <v>0</v>
      </c>
      <c r="M60" s="624"/>
      <c r="N60" s="610">
        <f>SUM(N61:N61)</f>
        <v>600</v>
      </c>
      <c r="O60" s="624"/>
      <c r="P60" s="590">
        <f>SUM(P61:P61)</f>
        <v>0</v>
      </c>
    </row>
    <row r="61" spans="1:16" ht="16.5" customHeight="1" thickBot="1" thickTop="1">
      <c r="A61" s="297"/>
      <c r="B61" s="338" t="s">
        <v>253</v>
      </c>
      <c r="C61" s="301"/>
      <c r="D61" s="327">
        <f>položky!C60-F61</f>
        <v>0</v>
      </c>
      <c r="E61" s="321"/>
      <c r="F61" s="327">
        <f>položky!AL60+položky!AP60</f>
        <v>0</v>
      </c>
      <c r="G61" s="306"/>
      <c r="H61" s="339"/>
      <c r="I61" s="301"/>
      <c r="J61" s="328" t="s">
        <v>253</v>
      </c>
      <c r="K61" s="301"/>
      <c r="L61" s="612">
        <f>položky!AU60-N61</f>
        <v>0</v>
      </c>
      <c r="M61" s="625"/>
      <c r="N61" s="631">
        <f>položky!CU60+položky!CX60</f>
        <v>600</v>
      </c>
      <c r="O61" s="625"/>
      <c r="P61" s="619"/>
    </row>
    <row r="62" spans="1:16" ht="16.5" customHeight="1" thickBot="1" thickTop="1">
      <c r="A62" s="331" t="s">
        <v>254</v>
      </c>
      <c r="B62" s="332"/>
      <c r="C62" s="333"/>
      <c r="D62" s="340">
        <f>SUM(D63:D67)</f>
        <v>29102</v>
      </c>
      <c r="E62" s="321"/>
      <c r="F62" s="340">
        <f>SUM(F63:F66)</f>
        <v>400</v>
      </c>
      <c r="G62" s="321"/>
      <c r="H62" s="340">
        <f>SUM(H63:H66)</f>
        <v>5780</v>
      </c>
      <c r="I62" s="335" t="s">
        <v>284</v>
      </c>
      <c r="J62" s="336"/>
      <c r="K62" s="337"/>
      <c r="L62" s="341">
        <f>SUM(L63:L67)</f>
        <v>2578</v>
      </c>
      <c r="M62" s="624"/>
      <c r="N62" s="610">
        <f>SUM(N63:N66)</f>
        <v>9345</v>
      </c>
      <c r="O62" s="624"/>
      <c r="P62" s="590">
        <f>SUM(P63:P66)</f>
        <v>0</v>
      </c>
    </row>
    <row r="63" spans="1:16" ht="15" customHeight="1" thickTop="1">
      <c r="A63" s="297"/>
      <c r="B63" s="338" t="s">
        <v>255</v>
      </c>
      <c r="C63" s="301"/>
      <c r="D63" s="327">
        <f>položky!C62-F63</f>
        <v>29042</v>
      </c>
      <c r="E63" s="321"/>
      <c r="F63" s="327">
        <f>příjmy!B49</f>
        <v>0</v>
      </c>
      <c r="G63" s="306"/>
      <c r="H63" s="327"/>
      <c r="I63" s="301"/>
      <c r="J63" s="328" t="s">
        <v>255</v>
      </c>
      <c r="K63" s="301"/>
      <c r="L63" s="612">
        <f>položky!AU62-N63</f>
        <v>2107</v>
      </c>
      <c r="M63" s="625"/>
      <c r="N63" s="631">
        <f>položky!CU62+položky!CX62</f>
        <v>0</v>
      </c>
      <c r="O63" s="625"/>
      <c r="P63" s="617"/>
    </row>
    <row r="64" spans="1:16" ht="15" customHeight="1">
      <c r="A64" s="297"/>
      <c r="B64" s="338" t="s">
        <v>256</v>
      </c>
      <c r="C64" s="301"/>
      <c r="D64" s="327">
        <f>položky!C63-F64</f>
        <v>0</v>
      </c>
      <c r="E64" s="321"/>
      <c r="F64" s="327">
        <f>položky!AL63</f>
        <v>400</v>
      </c>
      <c r="G64" s="306"/>
      <c r="H64" s="330"/>
      <c r="I64" s="301"/>
      <c r="J64" s="328" t="s">
        <v>256</v>
      </c>
      <c r="K64" s="301"/>
      <c r="L64" s="612">
        <f>položky!AU63-N64</f>
        <v>0</v>
      </c>
      <c r="M64" s="625"/>
      <c r="N64" s="631">
        <f>položky!CU63+položky!CX63</f>
        <v>0</v>
      </c>
      <c r="O64" s="625"/>
      <c r="P64" s="635"/>
    </row>
    <row r="65" spans="1:16" ht="15" customHeight="1">
      <c r="A65" s="297"/>
      <c r="B65" s="338" t="s">
        <v>257</v>
      </c>
      <c r="C65" s="301"/>
      <c r="D65" s="327">
        <f>položky!C64-F65</f>
        <v>0</v>
      </c>
      <c r="E65" s="321"/>
      <c r="F65" s="327">
        <f>položky!AL64</f>
        <v>0</v>
      </c>
      <c r="G65" s="306"/>
      <c r="H65" s="330"/>
      <c r="I65" s="301"/>
      <c r="J65" s="328" t="s">
        <v>257</v>
      </c>
      <c r="K65" s="301"/>
      <c r="L65" s="612">
        <f>položky!AU64-N65</f>
        <v>0</v>
      </c>
      <c r="M65" s="625"/>
      <c r="N65" s="631">
        <f>položky!CU64+položky!CX64</f>
        <v>0</v>
      </c>
      <c r="O65" s="625"/>
      <c r="P65" s="635"/>
    </row>
    <row r="66" spans="1:16" ht="15" customHeight="1">
      <c r="A66" s="297"/>
      <c r="B66" s="338" t="s">
        <v>285</v>
      </c>
      <c r="C66" s="301"/>
      <c r="D66" s="339"/>
      <c r="E66" s="321"/>
      <c r="F66" s="339">
        <f>položky!AK65-D66-H39</f>
        <v>0</v>
      </c>
      <c r="G66" s="306"/>
      <c r="H66" s="339">
        <f>Financování!B9+Financování!B12</f>
        <v>5780</v>
      </c>
      <c r="I66" s="301"/>
      <c r="J66" s="328" t="s">
        <v>286</v>
      </c>
      <c r="K66" s="301"/>
      <c r="L66" s="614">
        <f>položky!AU65-položky!CX65</f>
        <v>71</v>
      </c>
      <c r="M66" s="625"/>
      <c r="N66" s="633">
        <f>položky!CU65+položky!CX65</f>
        <v>9345</v>
      </c>
      <c r="O66" s="625"/>
      <c r="P66" s="619">
        <f>Financování!B24</f>
        <v>0</v>
      </c>
    </row>
    <row r="67" spans="1:16" ht="15" customHeight="1" thickBot="1">
      <c r="A67" s="280"/>
      <c r="B67" s="364" t="s">
        <v>259</v>
      </c>
      <c r="C67" s="199"/>
      <c r="D67" s="365">
        <f>položky!AI66</f>
        <v>60</v>
      </c>
      <c r="E67" s="321"/>
      <c r="F67" s="365">
        <v>0</v>
      </c>
      <c r="G67" s="306"/>
      <c r="H67" s="365"/>
      <c r="I67" s="279"/>
      <c r="J67" s="366" t="s">
        <v>259</v>
      </c>
      <c r="K67" s="199"/>
      <c r="L67" s="615">
        <f>položky!AU66-N67</f>
        <v>400</v>
      </c>
      <c r="M67" s="625"/>
      <c r="N67" s="634">
        <f>položky!CU66+položky!CX66</f>
        <v>0</v>
      </c>
      <c r="O67" s="625"/>
      <c r="P67" s="620"/>
    </row>
    <row r="68" spans="4:8" ht="15">
      <c r="D68" s="367"/>
      <c r="F68" s="367"/>
      <c r="H68" s="367"/>
    </row>
    <row r="69" spans="4:8" ht="15">
      <c r="D69" s="367"/>
      <c r="F69" s="367"/>
      <c r="H69" s="367"/>
    </row>
    <row r="70" spans="4:8" ht="15">
      <c r="D70" s="367"/>
      <c r="F70" s="367"/>
      <c r="H70" s="367"/>
    </row>
    <row r="71" spans="4:8" ht="15">
      <c r="D71" s="367"/>
      <c r="F71" s="367"/>
      <c r="H71" s="367"/>
    </row>
    <row r="72" spans="4:8" ht="15">
      <c r="D72" s="367"/>
      <c r="F72" s="367"/>
      <c r="H72" s="367"/>
    </row>
    <row r="73" spans="4:8" ht="15">
      <c r="D73" s="367"/>
      <c r="F73" s="367"/>
      <c r="H73" s="367"/>
    </row>
    <row r="74" spans="4:8" ht="15">
      <c r="D74" s="367"/>
      <c r="F74" s="367"/>
      <c r="H74" s="367"/>
    </row>
    <row r="75" spans="4:8" ht="15">
      <c r="D75" s="367"/>
      <c r="F75" s="367"/>
      <c r="H75" s="367"/>
    </row>
    <row r="76" spans="4:8" ht="15">
      <c r="D76" s="367"/>
      <c r="F76" s="367"/>
      <c r="H76" s="367"/>
    </row>
    <row r="77" spans="4:8" ht="15">
      <c r="D77" s="367"/>
      <c r="F77" s="367"/>
      <c r="H77" s="367"/>
    </row>
    <row r="78" spans="4:8" ht="15">
      <c r="D78" s="367"/>
      <c r="F78" s="367"/>
      <c r="H78" s="367"/>
    </row>
    <row r="79" spans="4:8" ht="15">
      <c r="D79" s="367"/>
      <c r="F79" s="367"/>
      <c r="H79" s="367"/>
    </row>
    <row r="80" spans="4:8" ht="15">
      <c r="D80" s="367"/>
      <c r="F80" s="367"/>
      <c r="H80" s="367"/>
    </row>
    <row r="81" spans="4:8" ht="15">
      <c r="D81" s="367"/>
      <c r="F81" s="367"/>
      <c r="H81" s="367"/>
    </row>
    <row r="82" spans="4:8" ht="15">
      <c r="D82" s="367"/>
      <c r="F82" s="367"/>
      <c r="H82" s="367"/>
    </row>
    <row r="83" spans="4:8" ht="15">
      <c r="D83" s="367"/>
      <c r="F83" s="367"/>
      <c r="H83" s="367"/>
    </row>
    <row r="84" spans="4:8" ht="15">
      <c r="D84" s="367"/>
      <c r="F84" s="367"/>
      <c r="H84" s="367"/>
    </row>
    <row r="85" spans="4:8" ht="15">
      <c r="D85" s="367"/>
      <c r="F85" s="367"/>
      <c r="H85" s="367"/>
    </row>
    <row r="86" spans="4:8" ht="15">
      <c r="D86" s="367"/>
      <c r="F86" s="367"/>
      <c r="H86" s="367"/>
    </row>
    <row r="87" spans="4:8" ht="15">
      <c r="D87" s="367"/>
      <c r="F87" s="367"/>
      <c r="H87" s="367"/>
    </row>
    <row r="88" spans="4:8" ht="15">
      <c r="D88" s="367"/>
      <c r="F88" s="367"/>
      <c r="H88" s="367"/>
    </row>
    <row r="89" spans="4:8" ht="15">
      <c r="D89" s="367"/>
      <c r="F89" s="367"/>
      <c r="H89" s="367"/>
    </row>
    <row r="90" spans="4:8" ht="15">
      <c r="D90" s="367"/>
      <c r="F90" s="367"/>
      <c r="H90" s="367"/>
    </row>
    <row r="91" spans="4:8" ht="15">
      <c r="D91" s="367"/>
      <c r="F91" s="367"/>
      <c r="H91" s="367"/>
    </row>
    <row r="92" spans="4:8" ht="15">
      <c r="D92" s="367"/>
      <c r="F92" s="367"/>
      <c r="H92" s="367"/>
    </row>
    <row r="93" spans="4:8" ht="15">
      <c r="D93" s="367"/>
      <c r="F93" s="367"/>
      <c r="H93" s="367"/>
    </row>
    <row r="94" spans="4:8" ht="15">
      <c r="D94" s="367"/>
      <c r="F94" s="367"/>
      <c r="H94" s="367"/>
    </row>
    <row r="95" spans="4:8" ht="15">
      <c r="D95" s="367"/>
      <c r="F95" s="367"/>
      <c r="H95" s="367"/>
    </row>
    <row r="96" spans="4:8" ht="15">
      <c r="D96" s="367"/>
      <c r="F96" s="367"/>
      <c r="H96" s="367"/>
    </row>
    <row r="97" spans="4:8" ht="15">
      <c r="D97" s="367"/>
      <c r="F97" s="367"/>
      <c r="H97" s="367"/>
    </row>
    <row r="98" spans="4:8" ht="15">
      <c r="D98" s="367"/>
      <c r="F98" s="367"/>
      <c r="H98" s="367"/>
    </row>
    <row r="99" spans="4:8" ht="15">
      <c r="D99" s="367"/>
      <c r="F99" s="367"/>
      <c r="H99" s="367"/>
    </row>
    <row r="100" spans="4:8" ht="15">
      <c r="D100" s="367"/>
      <c r="F100" s="367"/>
      <c r="H100" s="367"/>
    </row>
    <row r="101" spans="4:8" ht="15">
      <c r="D101" s="367"/>
      <c r="F101" s="367"/>
      <c r="H101" s="367"/>
    </row>
    <row r="102" spans="4:8" ht="15">
      <c r="D102" s="367"/>
      <c r="F102" s="367"/>
      <c r="H102" s="367"/>
    </row>
    <row r="103" spans="4:8" ht="15">
      <c r="D103" s="367"/>
      <c r="F103" s="367"/>
      <c r="H103" s="367"/>
    </row>
    <row r="104" spans="4:8" ht="15">
      <c r="D104" s="367"/>
      <c r="F104" s="367"/>
      <c r="H104" s="367"/>
    </row>
    <row r="105" spans="4:8" ht="15">
      <c r="D105" s="367"/>
      <c r="F105" s="367"/>
      <c r="H105" s="367"/>
    </row>
    <row r="106" spans="4:8" ht="15">
      <c r="D106" s="367"/>
      <c r="F106" s="367"/>
      <c r="H106" s="367"/>
    </row>
    <row r="107" spans="4:8" ht="15">
      <c r="D107" s="367"/>
      <c r="F107" s="367"/>
      <c r="H107" s="367"/>
    </row>
    <row r="108" spans="4:8" ht="15">
      <c r="D108" s="367"/>
      <c r="F108" s="367"/>
      <c r="H108" s="367"/>
    </row>
    <row r="109" spans="4:8" ht="15">
      <c r="D109" s="367"/>
      <c r="F109" s="367"/>
      <c r="H109" s="367"/>
    </row>
    <row r="110" spans="4:8" ht="15">
      <c r="D110" s="367"/>
      <c r="F110" s="367"/>
      <c r="H110" s="367"/>
    </row>
    <row r="111" spans="4:8" ht="15">
      <c r="D111" s="367"/>
      <c r="F111" s="367"/>
      <c r="H111" s="367"/>
    </row>
    <row r="112" spans="4:8" ht="15">
      <c r="D112" s="367"/>
      <c r="F112" s="367"/>
      <c r="H112" s="367"/>
    </row>
    <row r="113" spans="4:8" ht="15">
      <c r="D113" s="367"/>
      <c r="F113" s="367"/>
      <c r="H113" s="367"/>
    </row>
    <row r="114" spans="4:8" ht="15">
      <c r="D114" s="367"/>
      <c r="F114" s="367"/>
      <c r="H114" s="367"/>
    </row>
    <row r="115" spans="4:8" ht="15">
      <c r="D115" s="367"/>
      <c r="F115" s="367"/>
      <c r="H115" s="367"/>
    </row>
    <row r="116" spans="4:8" ht="15">
      <c r="D116" s="367"/>
      <c r="F116" s="367"/>
      <c r="H116" s="367"/>
    </row>
    <row r="117" spans="4:8" ht="15">
      <c r="D117" s="367"/>
      <c r="F117" s="367"/>
      <c r="H117" s="367"/>
    </row>
    <row r="118" spans="4:8" ht="15">
      <c r="D118" s="367"/>
      <c r="F118" s="367"/>
      <c r="H118" s="367"/>
    </row>
    <row r="119" spans="4:8" ht="15">
      <c r="D119" s="367"/>
      <c r="F119" s="367"/>
      <c r="H119" s="367"/>
    </row>
    <row r="120" spans="4:8" ht="15">
      <c r="D120" s="367"/>
      <c r="F120" s="367"/>
      <c r="H120" s="367"/>
    </row>
    <row r="121" spans="4:8" ht="15">
      <c r="D121" s="367"/>
      <c r="F121" s="367"/>
      <c r="H121" s="367"/>
    </row>
    <row r="122" spans="4:8" ht="15">
      <c r="D122" s="367"/>
      <c r="F122" s="367"/>
      <c r="H122" s="367"/>
    </row>
    <row r="123" spans="4:8" ht="15">
      <c r="D123" s="367"/>
      <c r="F123" s="367"/>
      <c r="H123" s="367"/>
    </row>
    <row r="124" spans="4:8" ht="15">
      <c r="D124" s="367"/>
      <c r="F124" s="367"/>
      <c r="H124" s="367"/>
    </row>
    <row r="125" spans="4:8" ht="15">
      <c r="D125" s="367"/>
      <c r="F125" s="367"/>
      <c r="H125" s="367"/>
    </row>
    <row r="126" spans="4:8" ht="15">
      <c r="D126" s="367"/>
      <c r="F126" s="367"/>
      <c r="H126" s="367"/>
    </row>
    <row r="127" spans="4:8" ht="15">
      <c r="D127" s="367"/>
      <c r="F127" s="367"/>
      <c r="H127" s="367"/>
    </row>
    <row r="128" spans="4:8" ht="15">
      <c r="D128" s="367"/>
      <c r="F128" s="367"/>
      <c r="H128" s="367"/>
    </row>
    <row r="129" spans="4:8" ht="15">
      <c r="D129" s="367"/>
      <c r="F129" s="367"/>
      <c r="H129" s="367"/>
    </row>
    <row r="130" spans="4:8" ht="15">
      <c r="D130" s="367"/>
      <c r="F130" s="367"/>
      <c r="H130" s="367"/>
    </row>
    <row r="131" spans="4:8" ht="15">
      <c r="D131" s="367"/>
      <c r="F131" s="367"/>
      <c r="H131" s="367"/>
    </row>
    <row r="132" spans="4:8" ht="15">
      <c r="D132" s="367"/>
      <c r="F132" s="367"/>
      <c r="H132" s="367"/>
    </row>
    <row r="133" spans="4:8" ht="15">
      <c r="D133" s="367"/>
      <c r="F133" s="367"/>
      <c r="H133" s="367"/>
    </row>
    <row r="134" spans="4:8" ht="15">
      <c r="D134" s="367"/>
      <c r="F134" s="367"/>
      <c r="H134" s="367"/>
    </row>
    <row r="135" spans="4:8" ht="15">
      <c r="D135" s="367"/>
      <c r="F135" s="367"/>
      <c r="H135" s="367"/>
    </row>
    <row r="136" spans="4:8" ht="15">
      <c r="D136" s="367"/>
      <c r="F136" s="367"/>
      <c r="H136" s="367"/>
    </row>
    <row r="137" spans="4:8" ht="15">
      <c r="D137" s="367"/>
      <c r="F137" s="367"/>
      <c r="H137" s="367"/>
    </row>
    <row r="138" spans="4:8" ht="15">
      <c r="D138" s="367"/>
      <c r="F138" s="367"/>
      <c r="H138" s="367"/>
    </row>
    <row r="139" spans="4:8" ht="15">
      <c r="D139" s="367"/>
      <c r="F139" s="367"/>
      <c r="H139" s="367"/>
    </row>
    <row r="140" spans="4:8" ht="15">
      <c r="D140" s="367"/>
      <c r="F140" s="367"/>
      <c r="H140" s="367"/>
    </row>
    <row r="141" spans="4:8" ht="15">
      <c r="D141" s="367"/>
      <c r="F141" s="367"/>
      <c r="H141" s="367"/>
    </row>
    <row r="142" spans="4:8" ht="15">
      <c r="D142" s="367"/>
      <c r="F142" s="367"/>
      <c r="H142" s="367"/>
    </row>
    <row r="143" spans="4:8" ht="15">
      <c r="D143" s="367"/>
      <c r="F143" s="367"/>
      <c r="H143" s="367"/>
    </row>
    <row r="144" spans="4:8" ht="15">
      <c r="D144" s="367"/>
      <c r="F144" s="367"/>
      <c r="H144" s="367"/>
    </row>
    <row r="145" spans="4:8" ht="15">
      <c r="D145" s="367"/>
      <c r="F145" s="367"/>
      <c r="H145" s="367"/>
    </row>
    <row r="146" spans="4:8" ht="15">
      <c r="D146" s="367"/>
      <c r="F146" s="367"/>
      <c r="H146" s="367"/>
    </row>
    <row r="147" spans="4:8" ht="15">
      <c r="D147" s="367"/>
      <c r="F147" s="367"/>
      <c r="H147" s="367"/>
    </row>
    <row r="148" spans="4:8" ht="15">
      <c r="D148" s="367"/>
      <c r="F148" s="367"/>
      <c r="H148" s="367"/>
    </row>
    <row r="149" spans="4:8" ht="15">
      <c r="D149" s="367"/>
      <c r="F149" s="367"/>
      <c r="H149" s="367"/>
    </row>
    <row r="150" spans="4:8" ht="15">
      <c r="D150" s="367"/>
      <c r="F150" s="367"/>
      <c r="H150" s="367"/>
    </row>
    <row r="151" spans="4:8" ht="15">
      <c r="D151" s="367"/>
      <c r="F151" s="367"/>
      <c r="H151" s="367"/>
    </row>
    <row r="152" spans="4:8" ht="15">
      <c r="D152" s="367"/>
      <c r="F152" s="367"/>
      <c r="H152" s="367"/>
    </row>
    <row r="153" spans="4:8" ht="15">
      <c r="D153" s="367"/>
      <c r="F153" s="367"/>
      <c r="H153" s="367"/>
    </row>
    <row r="154" spans="4:8" ht="15">
      <c r="D154" s="367"/>
      <c r="F154" s="367"/>
      <c r="H154" s="367"/>
    </row>
    <row r="155" spans="4:8" ht="15">
      <c r="D155" s="367"/>
      <c r="F155" s="367"/>
      <c r="H155" s="367"/>
    </row>
    <row r="156" spans="4:8" ht="15">
      <c r="D156" s="367"/>
      <c r="F156" s="367"/>
      <c r="H156" s="367"/>
    </row>
    <row r="157" spans="4:8" ht="15">
      <c r="D157" s="367"/>
      <c r="F157" s="367"/>
      <c r="H157" s="367"/>
    </row>
    <row r="158" spans="4:8" ht="15">
      <c r="D158" s="367"/>
      <c r="F158" s="367"/>
      <c r="H158" s="367"/>
    </row>
    <row r="159" spans="4:8" ht="15">
      <c r="D159" s="367"/>
      <c r="F159" s="367"/>
      <c r="H159" s="367"/>
    </row>
    <row r="160" spans="4:8" ht="15">
      <c r="D160" s="367"/>
      <c r="F160" s="367"/>
      <c r="H160" s="367"/>
    </row>
    <row r="161" spans="4:8" ht="15">
      <c r="D161" s="367"/>
      <c r="F161" s="367"/>
      <c r="H161" s="367"/>
    </row>
    <row r="162" spans="4:8" ht="15">
      <c r="D162" s="367"/>
      <c r="F162" s="367"/>
      <c r="H162" s="367"/>
    </row>
    <row r="163" spans="4:8" ht="15">
      <c r="D163" s="367"/>
      <c r="F163" s="367"/>
      <c r="H163" s="367"/>
    </row>
    <row r="164" spans="4:8" ht="15">
      <c r="D164" s="367"/>
      <c r="F164" s="367"/>
      <c r="H164" s="367"/>
    </row>
    <row r="165" spans="4:8" ht="15">
      <c r="D165" s="367"/>
      <c r="F165" s="367"/>
      <c r="H165" s="367"/>
    </row>
    <row r="166" spans="4:8" ht="15">
      <c r="D166" s="367"/>
      <c r="F166" s="367"/>
      <c r="H166" s="367"/>
    </row>
    <row r="167" spans="4:8" ht="15">
      <c r="D167" s="367"/>
      <c r="F167" s="367"/>
      <c r="H167" s="367"/>
    </row>
    <row r="168" spans="4:8" ht="15">
      <c r="D168" s="367"/>
      <c r="F168" s="367"/>
      <c r="H168" s="367"/>
    </row>
    <row r="169" spans="4:8" ht="15">
      <c r="D169" s="367"/>
      <c r="F169" s="367"/>
      <c r="H169" s="367"/>
    </row>
    <row r="170" spans="4:8" ht="15">
      <c r="D170" s="367"/>
      <c r="F170" s="367"/>
      <c r="H170" s="367"/>
    </row>
    <row r="171" spans="4:8" ht="15">
      <c r="D171" s="367"/>
      <c r="F171" s="367"/>
      <c r="H171" s="367"/>
    </row>
    <row r="172" spans="4:8" ht="15">
      <c r="D172" s="367"/>
      <c r="F172" s="367"/>
      <c r="H172" s="367"/>
    </row>
    <row r="173" spans="4:8" ht="15">
      <c r="D173" s="367"/>
      <c r="F173" s="367"/>
      <c r="H173" s="367"/>
    </row>
    <row r="174" spans="4:6" ht="15">
      <c r="D174" s="367"/>
      <c r="F174" s="367"/>
    </row>
    <row r="175" spans="4:6" ht="15">
      <c r="D175" s="367"/>
      <c r="F175" s="367"/>
    </row>
    <row r="176" spans="4:6" ht="15">
      <c r="D176" s="367"/>
      <c r="F176" s="367"/>
    </row>
    <row r="177" spans="4:6" ht="15">
      <c r="D177" s="367"/>
      <c r="F177" s="367"/>
    </row>
    <row r="178" spans="4:6" ht="15">
      <c r="D178" s="367"/>
      <c r="F178" s="367"/>
    </row>
    <row r="179" spans="4:6" ht="15">
      <c r="D179" s="367"/>
      <c r="F179" s="367"/>
    </row>
    <row r="180" spans="4:6" ht="15">
      <c r="D180" s="367"/>
      <c r="F180" s="367"/>
    </row>
    <row r="181" spans="4:6" ht="15">
      <c r="D181" s="367"/>
      <c r="F181" s="367"/>
    </row>
    <row r="182" spans="4:6" ht="15">
      <c r="D182" s="367"/>
      <c r="F182" s="367"/>
    </row>
    <row r="183" spans="4:6" ht="15">
      <c r="D183" s="367"/>
      <c r="F183" s="367"/>
    </row>
    <row r="184" spans="4:6" ht="15">
      <c r="D184" s="367"/>
      <c r="F184" s="367"/>
    </row>
    <row r="185" spans="4:6" ht="15">
      <c r="D185" s="367"/>
      <c r="F185" s="367"/>
    </row>
    <row r="186" spans="4:6" ht="15">
      <c r="D186" s="367"/>
      <c r="F186" s="367"/>
    </row>
    <row r="187" spans="4:6" ht="15">
      <c r="D187" s="367"/>
      <c r="F187" s="367"/>
    </row>
    <row r="188" spans="4:6" ht="15">
      <c r="D188" s="367"/>
      <c r="F188" s="367"/>
    </row>
    <row r="189" spans="4:6" ht="15">
      <c r="D189" s="367"/>
      <c r="F189" s="367"/>
    </row>
    <row r="190" spans="4:6" ht="15">
      <c r="D190" s="367"/>
      <c r="F190" s="367"/>
    </row>
    <row r="191" spans="4:6" ht="15">
      <c r="D191" s="367"/>
      <c r="F191" s="367"/>
    </row>
    <row r="192" spans="4:6" ht="15">
      <c r="D192" s="367"/>
      <c r="F192" s="367"/>
    </row>
    <row r="193" spans="4:6" ht="15">
      <c r="D193" s="367"/>
      <c r="F193" s="367"/>
    </row>
    <row r="194" spans="4:6" ht="15">
      <c r="D194" s="367"/>
      <c r="F194" s="367"/>
    </row>
    <row r="195" spans="4:6" ht="15">
      <c r="D195" s="367"/>
      <c r="F195" s="367"/>
    </row>
  </sheetData>
  <sheetProtection/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zoomScalePageLayoutView="0" workbookViewId="0" topLeftCell="A31">
      <selection activeCell="B57" sqref="B57"/>
    </sheetView>
  </sheetViews>
  <sheetFormatPr defaultColWidth="9.00390625" defaultRowHeight="12.75"/>
  <cols>
    <col min="1" max="1" width="105.375" style="0" customWidth="1"/>
    <col min="2" max="2" width="26.00390625" style="0" customWidth="1"/>
  </cols>
  <sheetData>
    <row r="1" spans="1:3" ht="19.5" customHeight="1">
      <c r="A1" s="368"/>
      <c r="B1" s="648" t="s">
        <v>287</v>
      </c>
      <c r="C1" s="281"/>
    </row>
    <row r="2" spans="1:3" ht="4.5" customHeight="1">
      <c r="A2" s="368"/>
      <c r="B2" s="281"/>
      <c r="C2" s="281"/>
    </row>
    <row r="3" spans="1:2" ht="30">
      <c r="A3" s="637" t="s">
        <v>845</v>
      </c>
      <c r="B3" s="369"/>
    </row>
    <row r="4" spans="1:2" ht="36" customHeight="1">
      <c r="A4" s="637" t="s">
        <v>844</v>
      </c>
      <c r="B4" s="369"/>
    </row>
    <row r="5" spans="1:2" ht="26.25" customHeight="1" thickBot="1">
      <c r="A5" s="637"/>
      <c r="B5" s="647" t="s">
        <v>869</v>
      </c>
    </row>
    <row r="6" spans="1:4" ht="24" thickBot="1">
      <c r="A6" s="649" t="s">
        <v>288</v>
      </c>
      <c r="B6" s="650">
        <f>SUM(B8+B19)</f>
        <v>77900</v>
      </c>
      <c r="D6" s="592"/>
    </row>
    <row r="7" spans="1:2" ht="8.25" customHeight="1" thickBot="1">
      <c r="A7" s="370"/>
      <c r="B7" s="371"/>
    </row>
    <row r="8" spans="1:2" ht="21.75" thickBot="1" thickTop="1">
      <c r="A8" s="660" t="s">
        <v>289</v>
      </c>
      <c r="B8" s="661">
        <f>SUM(B9:B18)</f>
        <v>42678</v>
      </c>
    </row>
    <row r="9" spans="1:2" ht="18">
      <c r="A9" s="642" t="s">
        <v>290</v>
      </c>
      <c r="B9" s="643">
        <f>položky!W5-položky!AD5-položky!AC5-B20</f>
        <v>9783</v>
      </c>
    </row>
    <row r="10" spans="1:2" ht="18">
      <c r="A10" s="644" t="s">
        <v>291</v>
      </c>
      <c r="B10" s="645">
        <f>položky!E5</f>
        <v>28365</v>
      </c>
    </row>
    <row r="11" spans="1:2" ht="18">
      <c r="A11" s="644" t="s">
        <v>292</v>
      </c>
      <c r="B11" s="645">
        <f>příjmy!B223+příjmy!B227+příjmy!B229+příjmy!B182</f>
        <v>382</v>
      </c>
    </row>
    <row r="12" spans="1:2" ht="18">
      <c r="A12" s="644" t="s">
        <v>293</v>
      </c>
      <c r="B12" s="645">
        <f>položky!AJ58</f>
        <v>970</v>
      </c>
    </row>
    <row r="13" spans="1:2" ht="18">
      <c r="A13" s="644" t="s">
        <v>294</v>
      </c>
      <c r="B13" s="645">
        <f>příjmy!B214</f>
        <v>0</v>
      </c>
    </row>
    <row r="14" spans="1:2" ht="18">
      <c r="A14" s="659" t="s">
        <v>11</v>
      </c>
      <c r="B14" s="645">
        <f>příjmy!B234</f>
        <v>200</v>
      </c>
    </row>
    <row r="15" spans="1:2" ht="18">
      <c r="A15" s="659" t="s">
        <v>10</v>
      </c>
      <c r="B15" s="645">
        <f>příjmy!B235+příjmy!B236</f>
        <v>0</v>
      </c>
    </row>
    <row r="16" spans="1:2" ht="18">
      <c r="A16" s="644" t="s">
        <v>295</v>
      </c>
      <c r="B16" s="645">
        <f>položky!L5</f>
        <v>2770</v>
      </c>
    </row>
    <row r="17" spans="1:2" ht="18">
      <c r="A17" s="644" t="s">
        <v>296</v>
      </c>
      <c r="B17" s="645">
        <f>příjmy!B111+příjmy!B115+příjmy!B113+příjmy!B114</f>
        <v>53</v>
      </c>
    </row>
    <row r="18" spans="1:2" ht="18.75" thickBot="1">
      <c r="A18" s="644" t="s">
        <v>655</v>
      </c>
      <c r="B18" s="645">
        <f>výdaje!B252</f>
        <v>155</v>
      </c>
    </row>
    <row r="19" spans="1:2" ht="21" thickBot="1">
      <c r="A19" s="658" t="s">
        <v>297</v>
      </c>
      <c r="B19" s="641">
        <f>SUM(B20:B28)</f>
        <v>35222</v>
      </c>
    </row>
    <row r="20" spans="1:2" ht="18">
      <c r="A20" s="644" t="s">
        <v>298</v>
      </c>
      <c r="B20" s="645">
        <f>příjmy!B106</f>
        <v>1300</v>
      </c>
    </row>
    <row r="21" spans="1:2" ht="18">
      <c r="A21" s="644" t="s">
        <v>647</v>
      </c>
      <c r="B21" s="645">
        <f>příjmy!B112+příjmy!B117+příjmy!B116</f>
        <v>321</v>
      </c>
    </row>
    <row r="22" spans="1:2" ht="18">
      <c r="A22" s="644" t="s">
        <v>652</v>
      </c>
      <c r="B22" s="645">
        <f>příjmy!B199+příjmy!B201</f>
        <v>0</v>
      </c>
    </row>
    <row r="23" spans="1:8" ht="18">
      <c r="A23" s="644" t="s">
        <v>299</v>
      </c>
      <c r="B23" s="645">
        <f>příjmy!B198</f>
        <v>400</v>
      </c>
      <c r="H23" s="640"/>
    </row>
    <row r="24" spans="1:2" ht="18">
      <c r="A24" s="644" t="s">
        <v>300</v>
      </c>
      <c r="B24" s="645">
        <f>příjmy!B200</f>
        <v>500</v>
      </c>
    </row>
    <row r="25" spans="1:2" ht="18">
      <c r="A25" s="644" t="s">
        <v>838</v>
      </c>
      <c r="B25" s="645">
        <f>příjmy!B242+příjmy!B243</f>
        <v>0</v>
      </c>
    </row>
    <row r="26" spans="1:7" ht="18">
      <c r="A26" s="644" t="s">
        <v>301</v>
      </c>
      <c r="B26" s="645">
        <f>příjmy!B208-B18</f>
        <v>1431</v>
      </c>
      <c r="G26" s="640"/>
    </row>
    <row r="27" spans="1:2" ht="18">
      <c r="A27" s="644" t="s">
        <v>865</v>
      </c>
      <c r="B27" s="645">
        <f>příjmy!B238+příjmy!B237</f>
        <v>31270</v>
      </c>
    </row>
    <row r="28" spans="1:2" ht="18.75" thickBot="1">
      <c r="A28" s="651" t="s">
        <v>664</v>
      </c>
      <c r="B28" s="652">
        <f>příjmy!B162</f>
        <v>0</v>
      </c>
    </row>
    <row r="29" spans="1:7" ht="16.5" customHeight="1" thickBot="1">
      <c r="A29" s="1"/>
      <c r="B29" s="372"/>
      <c r="C29" s="578"/>
      <c r="G29" s="640"/>
    </row>
    <row r="30" spans="1:2" ht="24" thickBot="1">
      <c r="A30" s="649" t="s">
        <v>302</v>
      </c>
      <c r="B30" s="650">
        <f>SUM(B32+B53)</f>
        <v>66607.9</v>
      </c>
    </row>
    <row r="31" spans="1:2" ht="6.75" customHeight="1" thickBot="1">
      <c r="A31" s="373"/>
      <c r="B31" s="374"/>
    </row>
    <row r="32" spans="1:2" ht="21" thickBot="1">
      <c r="A32" s="658" t="s">
        <v>303</v>
      </c>
      <c r="B32" s="641">
        <f>SUM(B33:B52)</f>
        <v>40237.9</v>
      </c>
    </row>
    <row r="33" spans="1:2" ht="18">
      <c r="A33" s="642" t="s">
        <v>304</v>
      </c>
      <c r="B33" s="643">
        <f>položky!CY5</f>
        <v>80</v>
      </c>
    </row>
    <row r="34" spans="1:2" ht="18">
      <c r="A34" s="644" t="s">
        <v>305</v>
      </c>
      <c r="B34" s="645">
        <f>položky!AX5+položky!AY5+položky!AZ5-položky!AX38-výdaje!B17-výdaje!B41-výdaje!B42</f>
        <v>11586</v>
      </c>
    </row>
    <row r="35" spans="1:2" ht="18">
      <c r="A35" s="644" t="s">
        <v>306</v>
      </c>
      <c r="B35" s="645">
        <f>položky!BA5+položky!BB5+položky!BC5+položky!BD5-položky!BA38-položky!BB38-položky!BC38-položky!BD38-výdaje!B81-výdaje!B111</f>
        <v>3797.9</v>
      </c>
    </row>
    <row r="36" spans="1:2" ht="18">
      <c r="A36" s="644" t="s">
        <v>307</v>
      </c>
      <c r="B36" s="645">
        <f>položky!BE5-položky!BE38-výdaje!B178-výdaje!B242-položky!BE44-výdaje!B163+výdaje!B219</f>
        <v>2042</v>
      </c>
    </row>
    <row r="37" spans="1:2" ht="18">
      <c r="A37" s="644" t="s">
        <v>308</v>
      </c>
      <c r="B37" s="645">
        <f>položky!BL5-položky!BL38-položky!BL44</f>
        <v>5170</v>
      </c>
    </row>
    <row r="38" spans="1:2" ht="18">
      <c r="A38" s="644" t="s">
        <v>309</v>
      </c>
      <c r="B38" s="645">
        <f>položky!BS5-B52+výdaje!B626-položky!BS38-položky!CG38-výdaje!B492-položky!BS44</f>
        <v>6866</v>
      </c>
    </row>
    <row r="39" spans="1:2" ht="18">
      <c r="A39" s="644" t="s">
        <v>310</v>
      </c>
      <c r="B39" s="645">
        <f>položky!CA5-položky!CA38-položky!CA44</f>
        <v>1140</v>
      </c>
    </row>
    <row r="40" spans="1:2" ht="18">
      <c r="A40" s="644" t="s">
        <v>311</v>
      </c>
      <c r="B40" s="645">
        <f>položky!CJ5</f>
        <v>35</v>
      </c>
    </row>
    <row r="41" spans="1:2" ht="18">
      <c r="A41" s="644" t="s">
        <v>312</v>
      </c>
      <c r="B41" s="645">
        <f>položky!CO5-položky!CO38-položky!CO44</f>
        <v>2191</v>
      </c>
    </row>
    <row r="42" spans="1:2" ht="18">
      <c r="A42" s="644" t="s">
        <v>313</v>
      </c>
      <c r="B42" s="645">
        <f>položky!CR36+položky!CR37+položky!CR26</f>
        <v>0</v>
      </c>
    </row>
    <row r="43" spans="1:2" ht="18">
      <c r="A43" s="644" t="s">
        <v>314</v>
      </c>
      <c r="B43" s="645">
        <f>položky!CM5</f>
        <v>1020</v>
      </c>
    </row>
    <row r="44" spans="1:2" ht="18">
      <c r="A44" s="644" t="s">
        <v>315</v>
      </c>
      <c r="B44" s="645">
        <f>položky!CT5</f>
        <v>230</v>
      </c>
    </row>
    <row r="45" spans="1:2" ht="18">
      <c r="A45" s="644" t="s">
        <v>665</v>
      </c>
      <c r="B45" s="645">
        <f>položky!CS5-B46-B47-B48-B49+výdaje!B720-B50</f>
        <v>100</v>
      </c>
    </row>
    <row r="46" spans="1:2" ht="18">
      <c r="A46" s="646" t="s">
        <v>316</v>
      </c>
      <c r="B46" s="645">
        <f>výdaje!B689</f>
        <v>3025</v>
      </c>
    </row>
    <row r="47" spans="1:2" ht="18">
      <c r="A47" s="646" t="s">
        <v>321</v>
      </c>
      <c r="B47" s="645">
        <f>výdaje!B690</f>
        <v>0</v>
      </c>
    </row>
    <row r="48" spans="1:2" ht="18">
      <c r="A48" s="646" t="s">
        <v>656</v>
      </c>
      <c r="B48" s="645">
        <f>výdaje!B692</f>
        <v>1741</v>
      </c>
    </row>
    <row r="49" spans="1:2" ht="18">
      <c r="A49" s="646" t="s">
        <v>660</v>
      </c>
      <c r="B49" s="645">
        <f>výdaje!B694</f>
        <v>373</v>
      </c>
    </row>
    <row r="50" spans="1:2" ht="18">
      <c r="A50" s="646" t="s">
        <v>843</v>
      </c>
      <c r="B50" s="645">
        <f>výdaje!B695</f>
        <v>0</v>
      </c>
    </row>
    <row r="51" spans="1:2" ht="18">
      <c r="A51" s="644" t="s">
        <v>426</v>
      </c>
      <c r="B51" s="645">
        <f>výdaje!B251+výdaje!B252+výdaje!B253</f>
        <v>770</v>
      </c>
    </row>
    <row r="52" spans="1:2" ht="18.75" thickBot="1">
      <c r="A52" s="644" t="s">
        <v>322</v>
      </c>
      <c r="B52" s="645">
        <f>výdaje!B494</f>
        <v>71</v>
      </c>
    </row>
    <row r="53" spans="1:4" ht="21" thickBot="1">
      <c r="A53" s="658" t="s">
        <v>323</v>
      </c>
      <c r="B53" s="641">
        <f>SUM(B54:B63)</f>
        <v>26370</v>
      </c>
      <c r="D53" s="593"/>
    </row>
    <row r="54" spans="1:4" ht="18">
      <c r="A54" s="644" t="s">
        <v>324</v>
      </c>
      <c r="B54" s="653">
        <f>výdaje!B730</f>
        <v>0</v>
      </c>
      <c r="D54" s="594"/>
    </row>
    <row r="55" spans="1:4" ht="18">
      <c r="A55" s="644" t="s">
        <v>325</v>
      </c>
      <c r="B55" s="653">
        <f>výdaje!B731</f>
        <v>500</v>
      </c>
      <c r="D55" s="594"/>
    </row>
    <row r="56" spans="1:4" ht="18">
      <c r="A56" s="644" t="s">
        <v>326</v>
      </c>
      <c r="B56" s="653">
        <f>výdaje!B732</f>
        <v>100</v>
      </c>
      <c r="D56" s="594"/>
    </row>
    <row r="57" spans="1:4" ht="18">
      <c r="A57" s="644" t="s">
        <v>870</v>
      </c>
      <c r="B57" s="653">
        <f>výdaje!B734</f>
        <v>0</v>
      </c>
      <c r="D57" s="594"/>
    </row>
    <row r="58" spans="1:4" ht="18">
      <c r="A58" s="644" t="s">
        <v>327</v>
      </c>
      <c r="B58" s="653">
        <f>výdaje!B735</f>
        <v>200</v>
      </c>
      <c r="D58" s="594"/>
    </row>
    <row r="59" spans="1:4" ht="18">
      <c r="A59" s="644" t="s">
        <v>645</v>
      </c>
      <c r="B59" s="645">
        <f>výdaje!B750</f>
        <v>16125</v>
      </c>
      <c r="D59" s="594"/>
    </row>
    <row r="60" spans="1:4" ht="18">
      <c r="A60" s="644" t="s">
        <v>657</v>
      </c>
      <c r="B60" s="645">
        <f>výdaje!B751</f>
        <v>100</v>
      </c>
      <c r="D60" s="594"/>
    </row>
    <row r="61" spans="1:4" ht="18">
      <c r="A61" s="644" t="s">
        <v>329</v>
      </c>
      <c r="B61" s="654">
        <f>výdaje!B759</f>
        <v>3945</v>
      </c>
      <c r="D61" s="594"/>
    </row>
    <row r="62" spans="1:4" ht="18">
      <c r="A62" s="655" t="s">
        <v>649</v>
      </c>
      <c r="B62" s="653">
        <f>výdaje!B760</f>
        <v>2400</v>
      </c>
      <c r="D62" s="594"/>
    </row>
    <row r="63" spans="1:4" ht="18.75" thickBot="1">
      <c r="A63" s="656" t="s">
        <v>346</v>
      </c>
      <c r="B63" s="657">
        <f>výdaje!B761</f>
        <v>3000</v>
      </c>
      <c r="D63" s="594"/>
    </row>
    <row r="64" spans="1:2" ht="15.75" customHeight="1" thickBot="1">
      <c r="A64" s="1"/>
      <c r="B64" s="1"/>
    </row>
    <row r="65" spans="1:2" ht="24" thickBot="1">
      <c r="A65" s="649" t="s">
        <v>330</v>
      </c>
      <c r="B65" s="662">
        <f>SUM(B66:B68)</f>
        <v>-11292</v>
      </c>
    </row>
    <row r="66" spans="1:2" ht="18">
      <c r="A66" s="642" t="s">
        <v>331</v>
      </c>
      <c r="B66" s="643">
        <f>-(Financování!B20+Financování!B21)</f>
        <v>-2552</v>
      </c>
    </row>
    <row r="67" spans="1:2" ht="18">
      <c r="A67" s="644" t="s">
        <v>575</v>
      </c>
      <c r="B67" s="645">
        <f>Financování!B11-Financování!B22</f>
        <v>-14520</v>
      </c>
    </row>
    <row r="68" spans="1:2" ht="17.25" customHeight="1" thickBot="1">
      <c r="A68" s="651" t="s">
        <v>651</v>
      </c>
      <c r="B68" s="652">
        <f>Financování!B9</f>
        <v>5780</v>
      </c>
    </row>
    <row r="69" spans="1:2" ht="12.75">
      <c r="A69" s="1"/>
      <c r="B69" s="1"/>
    </row>
    <row r="70" spans="1:2" ht="12.75">
      <c r="A70" s="1"/>
      <c r="B70" s="1"/>
    </row>
    <row r="71" spans="1:2" ht="14.25">
      <c r="A71" s="577"/>
      <c r="B71" s="133"/>
    </row>
    <row r="72" spans="1:2" ht="14.25">
      <c r="A72" s="577"/>
      <c r="B72" s="133"/>
    </row>
    <row r="73" spans="1:2" ht="15.75">
      <c r="A73" s="296"/>
      <c r="B73" s="375"/>
    </row>
    <row r="74" spans="1:2" ht="15.75">
      <c r="A74" s="296"/>
      <c r="B74" s="375"/>
    </row>
    <row r="75" spans="1:2" ht="15.75">
      <c r="A75" s="376"/>
      <c r="B75" s="375"/>
    </row>
    <row r="76" spans="1:2" ht="12.75">
      <c r="A76" s="377"/>
      <c r="B76" s="133"/>
    </row>
    <row r="77" spans="1:2" ht="12.75">
      <c r="A77" s="378"/>
      <c r="B77" s="379"/>
    </row>
    <row r="78" spans="1:2" ht="12.75">
      <c r="A78" s="378"/>
      <c r="B78" s="379"/>
    </row>
    <row r="79" spans="1:2" ht="12.75">
      <c r="A79" s="380"/>
      <c r="B79" s="379"/>
    </row>
    <row r="80" spans="1:2" ht="12.75">
      <c r="A80" s="1"/>
      <c r="B80" s="1"/>
    </row>
    <row r="81" spans="1:2" ht="12.75">
      <c r="A81" s="1"/>
      <c r="B81" s="1"/>
    </row>
    <row r="82" spans="1:2" ht="12.75">
      <c r="A82" s="377"/>
      <c r="B82" s="133"/>
    </row>
    <row r="83" spans="1:2" ht="12.75">
      <c r="A83" s="377"/>
      <c r="B83" s="133"/>
    </row>
    <row r="84" spans="1:2" ht="12.75">
      <c r="A84" s="377"/>
      <c r="B84" s="133"/>
    </row>
    <row r="85" spans="1:2" ht="12.75">
      <c r="A85" s="377"/>
      <c r="B85" s="1"/>
    </row>
    <row r="86" spans="1:2" ht="12.75">
      <c r="A86" s="377"/>
      <c r="B86" s="1"/>
    </row>
    <row r="87" spans="1:2" ht="12.75">
      <c r="A87" s="1"/>
      <c r="B87" s="1"/>
    </row>
    <row r="88" spans="1:2" ht="12.75">
      <c r="A88" s="377"/>
      <c r="B88" s="1"/>
    </row>
    <row r="89" spans="1:2" ht="12.75">
      <c r="A89" s="377"/>
      <c r="B89" s="133"/>
    </row>
    <row r="90" spans="1:2" ht="12.75">
      <c r="A90" s="377"/>
      <c r="B90" s="133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</sheetData>
  <sheetProtection/>
  <printOptions/>
  <pageMargins left="0.984251968503937" right="0.2755905511811024" top="0.3937007874015748" bottom="0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1:4" ht="20.25">
      <c r="A1" s="288" t="s">
        <v>851</v>
      </c>
      <c r="B1" s="386" t="s">
        <v>263</v>
      </c>
      <c r="C1" s="386"/>
      <c r="D1" s="387">
        <f>B14-B26</f>
        <v>-11292</v>
      </c>
    </row>
    <row r="2" spans="1:3" ht="15.75">
      <c r="A2" s="388"/>
      <c r="B2" s="1"/>
      <c r="C2" s="1"/>
    </row>
    <row r="3" ht="12.75">
      <c r="A3" t="s">
        <v>50</v>
      </c>
    </row>
    <row r="6" spans="1:4" ht="16.5" thickBot="1">
      <c r="A6" s="296" t="s">
        <v>351</v>
      </c>
      <c r="B6" s="389"/>
      <c r="C6" s="391"/>
      <c r="D6" s="1"/>
    </row>
    <row r="7" spans="1:4" ht="12.75">
      <c r="A7" s="392" t="s">
        <v>352</v>
      </c>
      <c r="B7" s="393" t="s">
        <v>852</v>
      </c>
      <c r="C7" s="394" t="s">
        <v>353</v>
      </c>
      <c r="D7" s="392" t="s">
        <v>354</v>
      </c>
    </row>
    <row r="8" spans="1:4" ht="13.5" thickBot="1">
      <c r="A8" s="395"/>
      <c r="B8" s="396" t="s">
        <v>848</v>
      </c>
      <c r="C8" s="397" t="s">
        <v>355</v>
      </c>
      <c r="D8" s="395"/>
    </row>
    <row r="9" spans="1:4" ht="12.75">
      <c r="A9" s="547" t="s">
        <v>356</v>
      </c>
      <c r="B9" s="399">
        <v>5780</v>
      </c>
      <c r="C9" s="400" t="s">
        <v>357</v>
      </c>
      <c r="D9" s="401" t="s">
        <v>358</v>
      </c>
    </row>
    <row r="10" spans="1:4" ht="12.75">
      <c r="A10" s="548" t="s">
        <v>359</v>
      </c>
      <c r="B10" s="402">
        <v>0</v>
      </c>
      <c r="C10" s="400" t="s">
        <v>357</v>
      </c>
      <c r="D10" s="401"/>
    </row>
    <row r="11" spans="1:4" ht="12.75">
      <c r="A11" s="576" t="s">
        <v>867</v>
      </c>
      <c r="B11" s="404">
        <v>16125</v>
      </c>
      <c r="C11" s="400" t="s">
        <v>827</v>
      </c>
      <c r="D11" s="556" t="s">
        <v>574</v>
      </c>
    </row>
    <row r="12" spans="1:4" ht="12.75">
      <c r="A12" s="545" t="s">
        <v>17</v>
      </c>
      <c r="B12" s="404">
        <v>0</v>
      </c>
      <c r="C12" s="400" t="s">
        <v>477</v>
      </c>
      <c r="D12" s="544" t="s">
        <v>19</v>
      </c>
    </row>
    <row r="13" spans="1:4" ht="13.5" thickBot="1">
      <c r="A13" s="549" t="s">
        <v>360</v>
      </c>
      <c r="B13" s="404">
        <v>0</v>
      </c>
      <c r="C13" s="405" t="s">
        <v>357</v>
      </c>
      <c r="D13" s="401"/>
    </row>
    <row r="14" spans="1:4" ht="13.5" thickBot="1">
      <c r="A14" s="406" t="s">
        <v>263</v>
      </c>
      <c r="B14" s="407">
        <f>SUM(B9:B13)</f>
        <v>21905</v>
      </c>
      <c r="C14" s="408"/>
      <c r="D14" s="406"/>
    </row>
    <row r="17" spans="1:4" ht="19.5" thickBot="1">
      <c r="A17" s="409" t="s">
        <v>361</v>
      </c>
      <c r="B17" s="410"/>
      <c r="C17" s="411"/>
      <c r="D17" s="1"/>
    </row>
    <row r="18" spans="1:4" ht="12.75">
      <c r="A18" s="392" t="s">
        <v>352</v>
      </c>
      <c r="B18" s="393" t="s">
        <v>852</v>
      </c>
      <c r="C18" s="412" t="s">
        <v>353</v>
      </c>
      <c r="D18" s="413" t="s">
        <v>354</v>
      </c>
    </row>
    <row r="19" spans="1:4" ht="13.5" thickBot="1">
      <c r="A19" s="395"/>
      <c r="B19" s="396" t="s">
        <v>848</v>
      </c>
      <c r="C19" s="414" t="s">
        <v>355</v>
      </c>
      <c r="D19" s="415"/>
    </row>
    <row r="20" spans="1:4" ht="12.75">
      <c r="A20" s="416" t="s">
        <v>362</v>
      </c>
      <c r="B20" s="417">
        <v>1300</v>
      </c>
      <c r="C20" s="418" t="s">
        <v>363</v>
      </c>
      <c r="D20" s="419" t="s">
        <v>364</v>
      </c>
    </row>
    <row r="21" spans="1:4" ht="12.75">
      <c r="A21" s="420" t="s">
        <v>365</v>
      </c>
      <c r="B21" s="382">
        <v>1252</v>
      </c>
      <c r="C21" s="421" t="s">
        <v>366</v>
      </c>
      <c r="D21" s="422" t="s">
        <v>367</v>
      </c>
    </row>
    <row r="22" spans="1:4" ht="12.75">
      <c r="A22" s="576" t="s">
        <v>866</v>
      </c>
      <c r="B22" s="404">
        <v>30645</v>
      </c>
      <c r="C22" s="400" t="s">
        <v>827</v>
      </c>
      <c r="D22" s="556" t="s">
        <v>574</v>
      </c>
    </row>
    <row r="23" spans="1:4" ht="12.75">
      <c r="A23" s="423" t="s">
        <v>368</v>
      </c>
      <c r="B23" s="384">
        <v>0</v>
      </c>
      <c r="C23" s="385" t="s">
        <v>369</v>
      </c>
      <c r="D23" s="419" t="s">
        <v>370</v>
      </c>
    </row>
    <row r="24" spans="1:4" ht="12.75">
      <c r="A24" s="545" t="s">
        <v>17</v>
      </c>
      <c r="B24" s="384">
        <v>0</v>
      </c>
      <c r="C24" s="546" t="s">
        <v>477</v>
      </c>
      <c r="D24" s="544" t="s">
        <v>18</v>
      </c>
    </row>
    <row r="25" spans="1:4" ht="13.5" thickBot="1">
      <c r="A25" s="424" t="s">
        <v>362</v>
      </c>
      <c r="B25" s="425">
        <v>0</v>
      </c>
      <c r="C25" s="385" t="s">
        <v>371</v>
      </c>
      <c r="D25" s="419" t="s">
        <v>372</v>
      </c>
    </row>
    <row r="26" spans="1:4" ht="13.5" thickBot="1">
      <c r="A26" s="406"/>
      <c r="B26" s="407">
        <f>SUM(B20:B25)</f>
        <v>33197</v>
      </c>
      <c r="C26" s="426"/>
      <c r="D26" s="427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6"/>
  <sheetViews>
    <sheetView zoomScale="90" zoomScaleNormal="90" zoomScalePageLayoutView="0" workbookViewId="0" topLeftCell="A76">
      <selection activeCell="B107" sqref="B107"/>
    </sheetView>
  </sheetViews>
  <sheetFormatPr defaultColWidth="9.00390625" defaultRowHeight="12.75"/>
  <cols>
    <col min="1" max="1" width="39.875" style="1" customWidth="1"/>
    <col min="2" max="2" width="14.625" style="1" customWidth="1"/>
    <col min="3" max="3" width="12.625" style="1" customWidth="1"/>
    <col min="4" max="4" width="45.875" style="1" customWidth="1"/>
    <col min="5" max="5" width="6.00390625" style="1" customWidth="1"/>
    <col min="6" max="16384" width="9.00390625" style="1" customWidth="1"/>
  </cols>
  <sheetData>
    <row r="2" spans="1:4" ht="20.25">
      <c r="A2" s="388" t="s">
        <v>853</v>
      </c>
      <c r="C2" s="386" t="s">
        <v>263</v>
      </c>
      <c r="D2" s="428">
        <f>B16+B53+B176+B192+B209+B247</f>
        <v>77900</v>
      </c>
    </row>
    <row r="3" spans="1:4" ht="20.25">
      <c r="A3" s="388"/>
      <c r="D3" s="428"/>
    </row>
    <row r="4" ht="19.5" customHeight="1">
      <c r="A4" s="429" t="s">
        <v>262</v>
      </c>
    </row>
    <row r="5" spans="1:2" ht="16.5" thickBot="1">
      <c r="A5" s="296" t="s">
        <v>373</v>
      </c>
      <c r="B5" s="572"/>
    </row>
    <row r="6" spans="1:4" ht="12.75">
      <c r="A6" s="392" t="s">
        <v>352</v>
      </c>
      <c r="B6" s="393" t="s">
        <v>21</v>
      </c>
      <c r="C6" s="430" t="s">
        <v>353</v>
      </c>
      <c r="D6" s="392" t="s">
        <v>354</v>
      </c>
    </row>
    <row r="7" spans="1:4" ht="13.5" thickBot="1">
      <c r="A7" s="395"/>
      <c r="B7" s="396" t="s">
        <v>848</v>
      </c>
      <c r="C7" s="397" t="s">
        <v>355</v>
      </c>
      <c r="D7" s="395" t="s">
        <v>374</v>
      </c>
    </row>
    <row r="8" spans="1:4" ht="12.75">
      <c r="A8" s="595" t="s">
        <v>375</v>
      </c>
      <c r="B8" s="596">
        <v>5300</v>
      </c>
      <c r="C8" s="597" t="s">
        <v>376</v>
      </c>
      <c r="D8" s="598" t="s">
        <v>377</v>
      </c>
    </row>
    <row r="9" spans="1:4" ht="12.75">
      <c r="A9" s="599" t="s">
        <v>378</v>
      </c>
      <c r="B9" s="600">
        <v>500</v>
      </c>
      <c r="C9" s="601" t="s">
        <v>376</v>
      </c>
      <c r="D9" s="602" t="s">
        <v>377</v>
      </c>
    </row>
    <row r="10" spans="1:4" ht="12.75">
      <c r="A10" s="599" t="s">
        <v>379</v>
      </c>
      <c r="B10" s="600">
        <v>400</v>
      </c>
      <c r="C10" s="601" t="s">
        <v>376</v>
      </c>
      <c r="D10" s="602" t="s">
        <v>377</v>
      </c>
    </row>
    <row r="11" spans="1:4" ht="12.75">
      <c r="A11" s="599" t="s">
        <v>380</v>
      </c>
      <c r="B11" s="600">
        <v>7300</v>
      </c>
      <c r="C11" s="601" t="s">
        <v>376</v>
      </c>
      <c r="D11" s="602" t="s">
        <v>377</v>
      </c>
    </row>
    <row r="12" spans="1:4" ht="12.75">
      <c r="A12" s="599" t="s">
        <v>381</v>
      </c>
      <c r="B12" s="600">
        <v>1832</v>
      </c>
      <c r="C12" s="603" t="s">
        <v>376</v>
      </c>
      <c r="D12" s="602" t="s">
        <v>377</v>
      </c>
    </row>
    <row r="13" spans="1:4" ht="12.75">
      <c r="A13" s="604" t="s">
        <v>382</v>
      </c>
      <c r="B13" s="605">
        <v>11200</v>
      </c>
      <c r="C13" s="606" t="s">
        <v>376</v>
      </c>
      <c r="D13" s="607" t="s">
        <v>377</v>
      </c>
    </row>
    <row r="14" spans="1:4" ht="12.75">
      <c r="A14" s="437" t="s">
        <v>383</v>
      </c>
      <c r="B14" s="383">
        <v>3</v>
      </c>
      <c r="C14" s="452" t="s">
        <v>332</v>
      </c>
      <c r="D14" s="419" t="s">
        <v>384</v>
      </c>
    </row>
    <row r="15" spans="1:4" ht="13.5" thickBot="1">
      <c r="A15" s="424" t="s">
        <v>385</v>
      </c>
      <c r="B15" s="438">
        <v>1830</v>
      </c>
      <c r="C15" s="405" t="s">
        <v>376</v>
      </c>
      <c r="D15" s="439" t="s">
        <v>377</v>
      </c>
    </row>
    <row r="16" spans="1:4" ht="13.5" thickBot="1">
      <c r="A16" s="500" t="s">
        <v>263</v>
      </c>
      <c r="B16" s="591">
        <f>SUM(B8:B15)</f>
        <v>28365</v>
      </c>
      <c r="C16" s="573"/>
      <c r="D16" s="427"/>
    </row>
    <row r="17" spans="1:3" ht="12.75">
      <c r="A17" s="381"/>
      <c r="B17" s="440"/>
      <c r="C17" s="441"/>
    </row>
    <row r="18" spans="1:3" ht="16.5" thickBot="1">
      <c r="A18" s="296" t="s">
        <v>386</v>
      </c>
      <c r="C18" s="442"/>
    </row>
    <row r="19" spans="1:4" ht="12.75">
      <c r="A19" s="392" t="s">
        <v>352</v>
      </c>
      <c r="B19" s="393" t="s">
        <v>21</v>
      </c>
      <c r="C19" s="394" t="s">
        <v>353</v>
      </c>
      <c r="D19" s="392" t="s">
        <v>354</v>
      </c>
    </row>
    <row r="20" spans="1:4" ht="13.5" thickBot="1">
      <c r="A20" s="395"/>
      <c r="B20" s="396" t="s">
        <v>848</v>
      </c>
      <c r="C20" s="397" t="s">
        <v>355</v>
      </c>
      <c r="D20" s="415"/>
    </row>
    <row r="21" spans="1:4" ht="12.75">
      <c r="A21" s="416" t="s">
        <v>387</v>
      </c>
      <c r="B21" s="443">
        <v>550</v>
      </c>
      <c r="C21" s="444" t="s">
        <v>388</v>
      </c>
      <c r="D21" s="401" t="s">
        <v>389</v>
      </c>
    </row>
    <row r="22" spans="1:4" ht="12.75">
      <c r="A22" s="420" t="s">
        <v>387</v>
      </c>
      <c r="B22" s="445">
        <v>0</v>
      </c>
      <c r="C22" s="446" t="s">
        <v>390</v>
      </c>
      <c r="D22" s="447" t="s">
        <v>391</v>
      </c>
    </row>
    <row r="23" spans="1:4" ht="12.75">
      <c r="A23" s="420" t="s">
        <v>387</v>
      </c>
      <c r="B23" s="448">
        <v>0</v>
      </c>
      <c r="C23" s="449" t="s">
        <v>392</v>
      </c>
      <c r="D23" s="450" t="s">
        <v>393</v>
      </c>
    </row>
    <row r="24" spans="1:4" ht="12.75">
      <c r="A24" s="420" t="s">
        <v>387</v>
      </c>
      <c r="B24" s="448">
        <v>0</v>
      </c>
      <c r="C24" s="449" t="s">
        <v>394</v>
      </c>
      <c r="D24" s="419" t="s">
        <v>395</v>
      </c>
    </row>
    <row r="25" spans="1:4" ht="12.75">
      <c r="A25" s="420" t="s">
        <v>387</v>
      </c>
      <c r="B25" s="448">
        <v>0</v>
      </c>
      <c r="C25" s="449" t="s">
        <v>396</v>
      </c>
      <c r="D25" s="450" t="s">
        <v>397</v>
      </c>
    </row>
    <row r="26" spans="1:4" ht="12.75">
      <c r="A26" s="420" t="s">
        <v>387</v>
      </c>
      <c r="B26" s="448">
        <v>0</v>
      </c>
      <c r="C26" s="449" t="s">
        <v>398</v>
      </c>
      <c r="D26" s="450" t="s">
        <v>399</v>
      </c>
    </row>
    <row r="27" spans="1:4" ht="12.75">
      <c r="A27" s="420" t="s">
        <v>387</v>
      </c>
      <c r="B27" s="448">
        <v>0</v>
      </c>
      <c r="C27" s="449" t="s">
        <v>400</v>
      </c>
      <c r="D27" s="450" t="s">
        <v>401</v>
      </c>
    </row>
    <row r="28" spans="1:4" ht="12.75">
      <c r="A28" s="420" t="s">
        <v>387</v>
      </c>
      <c r="B28" s="445">
        <v>0</v>
      </c>
      <c r="C28" s="449" t="s">
        <v>363</v>
      </c>
      <c r="D28" s="419" t="s">
        <v>402</v>
      </c>
    </row>
    <row r="29" spans="1:4" ht="12.75">
      <c r="A29" s="420" t="s">
        <v>387</v>
      </c>
      <c r="B29" s="445">
        <v>0</v>
      </c>
      <c r="C29" s="446" t="s">
        <v>403</v>
      </c>
      <c r="D29" s="451" t="s">
        <v>404</v>
      </c>
    </row>
    <row r="30" spans="1:4" ht="12.75">
      <c r="A30" s="420" t="s">
        <v>387</v>
      </c>
      <c r="B30" s="445">
        <v>0</v>
      </c>
      <c r="C30" s="446" t="s">
        <v>405</v>
      </c>
      <c r="D30" s="451" t="s">
        <v>406</v>
      </c>
    </row>
    <row r="31" spans="1:4" ht="12.75">
      <c r="A31" s="554" t="s">
        <v>387</v>
      </c>
      <c r="B31" s="445">
        <v>0</v>
      </c>
      <c r="C31" s="446" t="s">
        <v>473</v>
      </c>
      <c r="D31" s="451" t="s">
        <v>14</v>
      </c>
    </row>
    <row r="32" spans="1:4" ht="12.75">
      <c r="A32" s="420" t="s">
        <v>387</v>
      </c>
      <c r="B32" s="382">
        <v>0</v>
      </c>
      <c r="C32" s="449" t="s">
        <v>376</v>
      </c>
      <c r="D32" s="419" t="s">
        <v>377</v>
      </c>
    </row>
    <row r="33" spans="1:4" ht="12.75">
      <c r="A33" s="420" t="s">
        <v>387</v>
      </c>
      <c r="B33" s="382">
        <v>0</v>
      </c>
      <c r="C33" s="449" t="s">
        <v>407</v>
      </c>
      <c r="D33" s="419" t="s">
        <v>408</v>
      </c>
    </row>
    <row r="34" spans="1:4" ht="12.75">
      <c r="A34" s="420" t="s">
        <v>387</v>
      </c>
      <c r="B34" s="384">
        <v>0</v>
      </c>
      <c r="C34" s="400" t="s">
        <v>409</v>
      </c>
      <c r="D34" s="401" t="s">
        <v>430</v>
      </c>
    </row>
    <row r="35" spans="1:4" ht="12.75">
      <c r="A35" s="420" t="s">
        <v>387</v>
      </c>
      <c r="B35" s="384">
        <v>0</v>
      </c>
      <c r="C35" s="400" t="s">
        <v>431</v>
      </c>
      <c r="D35" s="419" t="s">
        <v>432</v>
      </c>
    </row>
    <row r="36" spans="1:4" ht="12.75">
      <c r="A36" s="420" t="s">
        <v>387</v>
      </c>
      <c r="B36" s="384">
        <v>0</v>
      </c>
      <c r="C36" s="400" t="s">
        <v>433</v>
      </c>
      <c r="D36" s="401" t="s">
        <v>434</v>
      </c>
    </row>
    <row r="37" spans="1:4" ht="12.75">
      <c r="A37" s="420" t="s">
        <v>435</v>
      </c>
      <c r="B37" s="384">
        <v>360</v>
      </c>
      <c r="C37" s="400" t="s">
        <v>376</v>
      </c>
      <c r="D37" s="401" t="s">
        <v>377</v>
      </c>
    </row>
    <row r="38" spans="1:4" ht="12.75">
      <c r="A38" s="420" t="s">
        <v>436</v>
      </c>
      <c r="B38" s="384">
        <v>205</v>
      </c>
      <c r="C38" s="400" t="s">
        <v>376</v>
      </c>
      <c r="D38" s="401" t="s">
        <v>377</v>
      </c>
    </row>
    <row r="39" spans="1:4" ht="12.75">
      <c r="A39" s="420" t="s">
        <v>437</v>
      </c>
      <c r="B39" s="384">
        <v>0</v>
      </c>
      <c r="C39" s="400" t="s">
        <v>438</v>
      </c>
      <c r="D39" s="401" t="s">
        <v>439</v>
      </c>
    </row>
    <row r="40" spans="1:4" ht="12.75">
      <c r="A40" s="420" t="s">
        <v>440</v>
      </c>
      <c r="B40" s="399">
        <v>0</v>
      </c>
      <c r="C40" s="400" t="s">
        <v>376</v>
      </c>
      <c r="D40" s="401" t="s">
        <v>377</v>
      </c>
    </row>
    <row r="41" spans="1:4" ht="12.75">
      <c r="A41" s="420" t="s">
        <v>441</v>
      </c>
      <c r="B41" s="399">
        <v>0</v>
      </c>
      <c r="C41" s="400" t="s">
        <v>376</v>
      </c>
      <c r="D41" s="401" t="s">
        <v>377</v>
      </c>
    </row>
    <row r="42" spans="1:4" ht="12.75">
      <c r="A42" s="554" t="s">
        <v>15</v>
      </c>
      <c r="B42" s="399">
        <v>0</v>
      </c>
      <c r="C42" s="400" t="s">
        <v>390</v>
      </c>
      <c r="D42" s="556" t="s">
        <v>391</v>
      </c>
    </row>
    <row r="43" spans="1:4" ht="12.75">
      <c r="A43" s="420" t="s">
        <v>442</v>
      </c>
      <c r="B43" s="399">
        <v>1540</v>
      </c>
      <c r="C43" s="449" t="s">
        <v>443</v>
      </c>
      <c r="D43" s="419" t="s">
        <v>444</v>
      </c>
    </row>
    <row r="44" spans="1:4" ht="12.75">
      <c r="A44" s="420" t="s">
        <v>445</v>
      </c>
      <c r="B44" s="399">
        <v>49</v>
      </c>
      <c r="C44" s="452" t="s">
        <v>376</v>
      </c>
      <c r="D44" s="453" t="s">
        <v>377</v>
      </c>
    </row>
    <row r="45" spans="1:4" ht="12.75">
      <c r="A45" s="420" t="s">
        <v>446</v>
      </c>
      <c r="B45" s="384">
        <v>32</v>
      </c>
      <c r="C45" s="400" t="s">
        <v>376</v>
      </c>
      <c r="D45" s="401" t="s">
        <v>377</v>
      </c>
    </row>
    <row r="46" spans="1:4" ht="12.75">
      <c r="A46" s="420" t="s">
        <v>447</v>
      </c>
      <c r="B46" s="384">
        <v>15</v>
      </c>
      <c r="C46" s="400" t="s">
        <v>376</v>
      </c>
      <c r="D46" s="401" t="s">
        <v>377</v>
      </c>
    </row>
    <row r="47" spans="1:4" ht="12.75">
      <c r="A47" s="420" t="s">
        <v>447</v>
      </c>
      <c r="B47" s="384">
        <v>0</v>
      </c>
      <c r="C47" s="400" t="s">
        <v>388</v>
      </c>
      <c r="D47" s="401" t="s">
        <v>389</v>
      </c>
    </row>
    <row r="48" spans="1:4" ht="12.75">
      <c r="A48" s="420" t="s">
        <v>447</v>
      </c>
      <c r="B48" s="384">
        <v>0</v>
      </c>
      <c r="C48" s="400" t="s">
        <v>394</v>
      </c>
      <c r="D48" s="419" t="s">
        <v>395</v>
      </c>
    </row>
    <row r="49" spans="1:4" ht="12.75">
      <c r="A49" s="420" t="s">
        <v>447</v>
      </c>
      <c r="B49" s="384">
        <v>0</v>
      </c>
      <c r="C49" s="400" t="s">
        <v>376</v>
      </c>
      <c r="D49" s="401" t="s">
        <v>377</v>
      </c>
    </row>
    <row r="50" spans="1:4" ht="12.75">
      <c r="A50" s="420" t="s">
        <v>448</v>
      </c>
      <c r="B50" s="384">
        <v>0</v>
      </c>
      <c r="C50" s="400" t="s">
        <v>388</v>
      </c>
      <c r="D50" s="401" t="s">
        <v>389</v>
      </c>
    </row>
    <row r="51" spans="1:4" ht="12.75">
      <c r="A51" s="420" t="s">
        <v>448</v>
      </c>
      <c r="B51" s="384">
        <v>0</v>
      </c>
      <c r="C51" s="400" t="s">
        <v>376</v>
      </c>
      <c r="D51" s="401" t="s">
        <v>377</v>
      </c>
    </row>
    <row r="52" spans="1:4" ht="13.5" thickBot="1">
      <c r="A52" s="424" t="s">
        <v>449</v>
      </c>
      <c r="B52" s="384">
        <v>19</v>
      </c>
      <c r="C52" s="405" t="s">
        <v>376</v>
      </c>
      <c r="D52" s="401" t="s">
        <v>377</v>
      </c>
    </row>
    <row r="53" spans="1:4" ht="13.5" thickBot="1">
      <c r="A53" s="406" t="s">
        <v>263</v>
      </c>
      <c r="B53" s="407">
        <f>SUM(B21:B52)</f>
        <v>2770</v>
      </c>
      <c r="C53" s="408"/>
      <c r="D53" s="427"/>
    </row>
    <row r="54" spans="2:3" ht="12.75">
      <c r="B54" s="454"/>
      <c r="C54" s="455"/>
    </row>
    <row r="55" spans="1:3" ht="16.5" thickBot="1">
      <c r="A55" s="296" t="s">
        <v>450</v>
      </c>
      <c r="B55" s="456"/>
      <c r="C55" s="455"/>
    </row>
    <row r="56" spans="1:4" ht="12.75">
      <c r="A56" s="392" t="s">
        <v>352</v>
      </c>
      <c r="B56" s="393" t="s">
        <v>21</v>
      </c>
      <c r="C56" s="394" t="s">
        <v>353</v>
      </c>
      <c r="D56" s="392" t="s">
        <v>354</v>
      </c>
    </row>
    <row r="57" spans="1:4" ht="13.5" thickBot="1">
      <c r="A57" s="395"/>
      <c r="B57" s="396" t="s">
        <v>848</v>
      </c>
      <c r="C57" s="397" t="s">
        <v>355</v>
      </c>
      <c r="D57" s="395"/>
    </row>
    <row r="58" spans="1:4" ht="12.75">
      <c r="A58" s="416" t="s">
        <v>451</v>
      </c>
      <c r="B58" s="382">
        <v>0</v>
      </c>
      <c r="C58" s="444" t="s">
        <v>452</v>
      </c>
      <c r="D58" s="457" t="s">
        <v>453</v>
      </c>
    </row>
    <row r="59" spans="1:4" ht="12.75">
      <c r="A59" s="420" t="s">
        <v>451</v>
      </c>
      <c r="B59" s="382">
        <v>0</v>
      </c>
      <c r="C59" s="446" t="s">
        <v>366</v>
      </c>
      <c r="D59" s="451" t="s">
        <v>454</v>
      </c>
    </row>
    <row r="60" spans="1:4" ht="12.75">
      <c r="A60" s="420" t="s">
        <v>451</v>
      </c>
      <c r="B60" s="382">
        <v>0</v>
      </c>
      <c r="C60" s="449" t="s">
        <v>455</v>
      </c>
      <c r="D60" s="540" t="s">
        <v>784</v>
      </c>
    </row>
    <row r="61" spans="1:4" ht="12.75">
      <c r="A61" s="420" t="s">
        <v>451</v>
      </c>
      <c r="B61" s="382">
        <v>130</v>
      </c>
      <c r="C61" s="449" t="s">
        <v>332</v>
      </c>
      <c r="D61" s="419" t="s">
        <v>384</v>
      </c>
    </row>
    <row r="62" spans="1:4" ht="12.75">
      <c r="A62" s="420" t="s">
        <v>451</v>
      </c>
      <c r="B62" s="382">
        <v>8</v>
      </c>
      <c r="C62" s="449" t="s">
        <v>456</v>
      </c>
      <c r="D62" s="419" t="s">
        <v>457</v>
      </c>
    </row>
    <row r="63" spans="1:4" ht="12.75">
      <c r="A63" s="420" t="s">
        <v>451</v>
      </c>
      <c r="B63" s="382">
        <v>60</v>
      </c>
      <c r="C63" s="449" t="s">
        <v>388</v>
      </c>
      <c r="D63" s="401" t="s">
        <v>389</v>
      </c>
    </row>
    <row r="64" spans="1:4" ht="12.75">
      <c r="A64" s="420" t="s">
        <v>451</v>
      </c>
      <c r="B64" s="382">
        <v>0</v>
      </c>
      <c r="C64" s="449" t="s">
        <v>458</v>
      </c>
      <c r="D64" s="419" t="s">
        <v>459</v>
      </c>
    </row>
    <row r="65" spans="1:4" ht="12.75">
      <c r="A65" s="420" t="s">
        <v>451</v>
      </c>
      <c r="B65" s="382">
        <v>0</v>
      </c>
      <c r="C65" s="449" t="s">
        <v>394</v>
      </c>
      <c r="D65" s="419" t="s">
        <v>395</v>
      </c>
    </row>
    <row r="66" spans="1:4" ht="12.75">
      <c r="A66" s="420" t="s">
        <v>451</v>
      </c>
      <c r="B66" s="382">
        <v>0</v>
      </c>
      <c r="C66" s="449" t="s">
        <v>460</v>
      </c>
      <c r="D66" s="419" t="s">
        <v>461</v>
      </c>
    </row>
    <row r="67" spans="1:4" ht="12.75">
      <c r="A67" s="420" t="s">
        <v>451</v>
      </c>
      <c r="B67" s="382">
        <v>0</v>
      </c>
      <c r="C67" s="449" t="s">
        <v>462</v>
      </c>
      <c r="D67" s="419" t="s">
        <v>463</v>
      </c>
    </row>
    <row r="68" spans="1:4" ht="12.75">
      <c r="A68" s="420" t="s">
        <v>451</v>
      </c>
      <c r="B68" s="382">
        <v>0</v>
      </c>
      <c r="C68" s="449" t="s">
        <v>464</v>
      </c>
      <c r="D68" s="419" t="s">
        <v>465</v>
      </c>
    </row>
    <row r="69" spans="1:4" ht="12.75">
      <c r="A69" s="420" t="s">
        <v>451</v>
      </c>
      <c r="B69" s="382">
        <v>0</v>
      </c>
      <c r="C69" s="449" t="s">
        <v>466</v>
      </c>
      <c r="D69" s="419" t="s">
        <v>467</v>
      </c>
    </row>
    <row r="70" spans="1:4" ht="12.75">
      <c r="A70" s="420" t="s">
        <v>451</v>
      </c>
      <c r="B70" s="382">
        <v>0</v>
      </c>
      <c r="C70" s="449" t="s">
        <v>392</v>
      </c>
      <c r="D70" s="450" t="s">
        <v>393</v>
      </c>
    </row>
    <row r="71" spans="1:4" ht="12.75">
      <c r="A71" s="420" t="s">
        <v>451</v>
      </c>
      <c r="B71" s="382">
        <v>0</v>
      </c>
      <c r="C71" s="449" t="s">
        <v>396</v>
      </c>
      <c r="D71" s="419" t="s">
        <v>468</v>
      </c>
    </row>
    <row r="72" spans="1:4" ht="12.75">
      <c r="A72" s="420" t="s">
        <v>451</v>
      </c>
      <c r="B72" s="382">
        <v>0</v>
      </c>
      <c r="C72" s="449" t="s">
        <v>496</v>
      </c>
      <c r="D72" s="458" t="s">
        <v>497</v>
      </c>
    </row>
    <row r="73" spans="1:4" ht="12.75">
      <c r="A73" s="554" t="s">
        <v>451</v>
      </c>
      <c r="B73" s="382">
        <v>0</v>
      </c>
      <c r="C73" s="449" t="s">
        <v>343</v>
      </c>
      <c r="D73" s="536" t="s">
        <v>344</v>
      </c>
    </row>
    <row r="74" spans="1:4" ht="12.75">
      <c r="A74" s="420" t="s">
        <v>451</v>
      </c>
      <c r="B74" s="382">
        <v>0</v>
      </c>
      <c r="C74" s="449" t="s">
        <v>400</v>
      </c>
      <c r="D74" s="450" t="s">
        <v>401</v>
      </c>
    </row>
    <row r="75" spans="1:4" ht="12.75">
      <c r="A75" s="420" t="s">
        <v>451</v>
      </c>
      <c r="B75" s="382">
        <v>0</v>
      </c>
      <c r="C75" s="449" t="s">
        <v>363</v>
      </c>
      <c r="D75" s="419" t="s">
        <v>402</v>
      </c>
    </row>
    <row r="76" spans="1:4" ht="12.75">
      <c r="A76" s="420" t="s">
        <v>451</v>
      </c>
      <c r="B76" s="382">
        <v>0</v>
      </c>
      <c r="C76" s="449" t="s">
        <v>403</v>
      </c>
      <c r="D76" s="451" t="s">
        <v>404</v>
      </c>
    </row>
    <row r="77" spans="1:4" ht="12.75">
      <c r="A77" s="420" t="s">
        <v>451</v>
      </c>
      <c r="B77" s="384">
        <v>0</v>
      </c>
      <c r="C77" s="449" t="s">
        <v>405</v>
      </c>
      <c r="D77" s="419" t="s">
        <v>469</v>
      </c>
    </row>
    <row r="78" spans="1:4" ht="12.75">
      <c r="A78" s="420" t="s">
        <v>451</v>
      </c>
      <c r="B78" s="384">
        <v>0</v>
      </c>
      <c r="C78" s="400" t="s">
        <v>443</v>
      </c>
      <c r="D78" s="401" t="s">
        <v>470</v>
      </c>
    </row>
    <row r="79" spans="1:4" ht="12.75">
      <c r="A79" s="420" t="s">
        <v>451</v>
      </c>
      <c r="B79" s="382">
        <v>0</v>
      </c>
      <c r="C79" s="400" t="s">
        <v>471</v>
      </c>
      <c r="D79" s="401" t="s">
        <v>472</v>
      </c>
    </row>
    <row r="80" spans="1:4" ht="12.75">
      <c r="A80" s="420" t="s">
        <v>451</v>
      </c>
      <c r="B80" s="382">
        <v>0</v>
      </c>
      <c r="C80" s="400" t="s">
        <v>473</v>
      </c>
      <c r="D80" s="401" t="s">
        <v>474</v>
      </c>
    </row>
    <row r="81" spans="1:4" ht="12.75">
      <c r="A81" s="420" t="s">
        <v>451</v>
      </c>
      <c r="B81" s="384">
        <v>0</v>
      </c>
      <c r="C81" s="400" t="s">
        <v>471</v>
      </c>
      <c r="D81" s="401" t="s">
        <v>475</v>
      </c>
    </row>
    <row r="82" spans="1:4" ht="12.75">
      <c r="A82" s="420" t="s">
        <v>451</v>
      </c>
      <c r="B82" s="384">
        <v>0</v>
      </c>
      <c r="C82" s="449" t="s">
        <v>371</v>
      </c>
      <c r="D82" s="419" t="s">
        <v>476</v>
      </c>
    </row>
    <row r="83" spans="1:4" ht="12.75">
      <c r="A83" s="420" t="s">
        <v>451</v>
      </c>
      <c r="B83" s="384">
        <v>0</v>
      </c>
      <c r="C83" s="449" t="s">
        <v>477</v>
      </c>
      <c r="D83" s="419" t="s">
        <v>478</v>
      </c>
    </row>
    <row r="84" spans="1:4" ht="12.75">
      <c r="A84" s="420" t="s">
        <v>451</v>
      </c>
      <c r="B84" s="384">
        <v>0</v>
      </c>
      <c r="C84" s="400" t="s">
        <v>479</v>
      </c>
      <c r="D84" s="401" t="s">
        <v>480</v>
      </c>
    </row>
    <row r="85" spans="1:4" ht="12.75">
      <c r="A85" s="420" t="s">
        <v>451</v>
      </c>
      <c r="B85" s="384">
        <v>0</v>
      </c>
      <c r="C85" s="449" t="s">
        <v>481</v>
      </c>
      <c r="D85" s="419" t="s">
        <v>482</v>
      </c>
    </row>
    <row r="86" spans="1:4" ht="12.75">
      <c r="A86" s="420" t="s">
        <v>451</v>
      </c>
      <c r="B86" s="384">
        <v>0</v>
      </c>
      <c r="C86" s="400" t="s">
        <v>483</v>
      </c>
      <c r="D86" s="419" t="s">
        <v>484</v>
      </c>
    </row>
    <row r="87" spans="1:4" ht="12.75">
      <c r="A87" s="420" t="s">
        <v>451</v>
      </c>
      <c r="B87" s="382">
        <v>60</v>
      </c>
      <c r="C87" s="400" t="s">
        <v>431</v>
      </c>
      <c r="D87" s="419" t="s">
        <v>432</v>
      </c>
    </row>
    <row r="88" spans="1:4" ht="12.75">
      <c r="A88" s="420" t="s">
        <v>451</v>
      </c>
      <c r="B88" s="382">
        <v>0</v>
      </c>
      <c r="C88" s="400" t="s">
        <v>409</v>
      </c>
      <c r="D88" s="401" t="s">
        <v>485</v>
      </c>
    </row>
    <row r="89" spans="1:4" ht="12.75">
      <c r="A89" s="420" t="s">
        <v>486</v>
      </c>
      <c r="B89" s="382">
        <v>0</v>
      </c>
      <c r="C89" s="400" t="s">
        <v>455</v>
      </c>
      <c r="D89" s="401" t="s">
        <v>487</v>
      </c>
    </row>
    <row r="90" spans="1:4" ht="12.75">
      <c r="A90" s="420" t="s">
        <v>488</v>
      </c>
      <c r="B90" s="382">
        <v>0</v>
      </c>
      <c r="C90" s="400" t="s">
        <v>394</v>
      </c>
      <c r="D90" s="419" t="s">
        <v>395</v>
      </c>
    </row>
    <row r="91" spans="1:4" ht="12.75">
      <c r="A91" s="420" t="s">
        <v>488</v>
      </c>
      <c r="B91" s="382">
        <v>0</v>
      </c>
      <c r="C91" s="400" t="s">
        <v>462</v>
      </c>
      <c r="D91" s="401" t="s">
        <v>463</v>
      </c>
    </row>
    <row r="92" spans="1:4" ht="12.75">
      <c r="A92" s="420" t="s">
        <v>488</v>
      </c>
      <c r="B92" s="384">
        <v>0</v>
      </c>
      <c r="C92" s="400" t="s">
        <v>388</v>
      </c>
      <c r="D92" s="401" t="s">
        <v>389</v>
      </c>
    </row>
    <row r="93" spans="1:4" ht="12.75">
      <c r="A93" s="420" t="s">
        <v>489</v>
      </c>
      <c r="B93" s="382">
        <v>0</v>
      </c>
      <c r="C93" s="449" t="s">
        <v>403</v>
      </c>
      <c r="D93" s="447" t="s">
        <v>404</v>
      </c>
    </row>
    <row r="94" spans="1:4" ht="12.75">
      <c r="A94" s="554" t="s">
        <v>422</v>
      </c>
      <c r="B94" s="384">
        <v>0</v>
      </c>
      <c r="C94" s="400" t="s">
        <v>420</v>
      </c>
      <c r="D94" s="571" t="s">
        <v>423</v>
      </c>
    </row>
    <row r="95" spans="1:4" ht="12.75">
      <c r="A95" s="420" t="s">
        <v>490</v>
      </c>
      <c r="B95" s="384">
        <v>120</v>
      </c>
      <c r="C95" s="400" t="s">
        <v>396</v>
      </c>
      <c r="D95" s="401" t="s">
        <v>468</v>
      </c>
    </row>
    <row r="96" spans="1:4" ht="12.75">
      <c r="A96" s="420" t="s">
        <v>491</v>
      </c>
      <c r="B96" s="382">
        <v>0</v>
      </c>
      <c r="C96" s="400" t="s">
        <v>492</v>
      </c>
      <c r="D96" s="401" t="s">
        <v>493</v>
      </c>
    </row>
    <row r="97" spans="1:4" ht="12.75">
      <c r="A97" s="420" t="s">
        <v>491</v>
      </c>
      <c r="B97" s="382">
        <v>0</v>
      </c>
      <c r="C97" s="400" t="s">
        <v>332</v>
      </c>
      <c r="D97" s="401" t="s">
        <v>384</v>
      </c>
    </row>
    <row r="98" spans="1:4" ht="12.75">
      <c r="A98" s="420" t="s">
        <v>491</v>
      </c>
      <c r="B98" s="382">
        <v>0</v>
      </c>
      <c r="C98" s="400" t="s">
        <v>462</v>
      </c>
      <c r="D98" s="401" t="s">
        <v>463</v>
      </c>
    </row>
    <row r="99" spans="1:4" ht="12.75">
      <c r="A99" s="420" t="s">
        <v>491</v>
      </c>
      <c r="B99" s="382">
        <v>243</v>
      </c>
      <c r="C99" s="449" t="s">
        <v>464</v>
      </c>
      <c r="D99" s="419" t="s">
        <v>465</v>
      </c>
    </row>
    <row r="100" spans="1:4" ht="12.75">
      <c r="A100" s="420" t="s">
        <v>491</v>
      </c>
      <c r="B100" s="384">
        <v>400</v>
      </c>
      <c r="C100" s="449" t="s">
        <v>466</v>
      </c>
      <c r="D100" s="419" t="s">
        <v>467</v>
      </c>
    </row>
    <row r="101" spans="1:4" ht="12.75">
      <c r="A101" s="420" t="s">
        <v>491</v>
      </c>
      <c r="B101" s="384">
        <v>1260</v>
      </c>
      <c r="C101" s="449" t="s">
        <v>392</v>
      </c>
      <c r="D101" s="450" t="s">
        <v>393</v>
      </c>
    </row>
    <row r="102" spans="1:4" ht="12.75">
      <c r="A102" s="420" t="s">
        <v>491</v>
      </c>
      <c r="B102" s="382">
        <v>2685</v>
      </c>
      <c r="C102" s="449" t="s">
        <v>400</v>
      </c>
      <c r="D102" s="450" t="s">
        <v>401</v>
      </c>
    </row>
    <row r="103" spans="1:4" ht="12.75">
      <c r="A103" s="420" t="s">
        <v>491</v>
      </c>
      <c r="B103" s="382">
        <v>600</v>
      </c>
      <c r="C103" s="400" t="s">
        <v>363</v>
      </c>
      <c r="D103" s="401" t="s">
        <v>402</v>
      </c>
    </row>
    <row r="104" spans="1:4" ht="12.75">
      <c r="A104" s="420" t="s">
        <v>491</v>
      </c>
      <c r="B104" s="382">
        <v>212</v>
      </c>
      <c r="C104" s="400" t="s">
        <v>403</v>
      </c>
      <c r="D104" s="447" t="s">
        <v>404</v>
      </c>
    </row>
    <row r="105" spans="1:4" ht="12.75">
      <c r="A105" s="420" t="s">
        <v>491</v>
      </c>
      <c r="B105" s="382">
        <v>39</v>
      </c>
      <c r="C105" s="449" t="s">
        <v>471</v>
      </c>
      <c r="D105" s="419" t="s">
        <v>494</v>
      </c>
    </row>
    <row r="106" spans="1:4" ht="12.75">
      <c r="A106" s="420" t="s">
        <v>491</v>
      </c>
      <c r="B106" s="382">
        <v>1300</v>
      </c>
      <c r="C106" s="449" t="s">
        <v>371</v>
      </c>
      <c r="D106" s="419" t="s">
        <v>476</v>
      </c>
    </row>
    <row r="107" spans="1:4" ht="12.75">
      <c r="A107" s="420" t="s">
        <v>491</v>
      </c>
      <c r="B107" s="382">
        <v>0</v>
      </c>
      <c r="C107" s="449" t="s">
        <v>477</v>
      </c>
      <c r="D107" s="419" t="s">
        <v>478</v>
      </c>
    </row>
    <row r="108" spans="1:4" ht="12.75">
      <c r="A108" s="420" t="s">
        <v>491</v>
      </c>
      <c r="B108" s="382">
        <v>0</v>
      </c>
      <c r="C108" s="449" t="s">
        <v>479</v>
      </c>
      <c r="D108" s="419" t="s">
        <v>480</v>
      </c>
    </row>
    <row r="109" spans="1:4" ht="12.75">
      <c r="A109" s="420" t="s">
        <v>491</v>
      </c>
      <c r="B109" s="382">
        <v>0</v>
      </c>
      <c r="C109" s="449" t="s">
        <v>481</v>
      </c>
      <c r="D109" s="419" t="s">
        <v>482</v>
      </c>
    </row>
    <row r="110" spans="1:4" ht="12.75">
      <c r="A110" s="420" t="s">
        <v>491</v>
      </c>
      <c r="B110" s="382">
        <v>980</v>
      </c>
      <c r="C110" s="449" t="s">
        <v>431</v>
      </c>
      <c r="D110" s="419" t="s">
        <v>432</v>
      </c>
    </row>
    <row r="111" spans="1:4" ht="12.75">
      <c r="A111" s="420" t="s">
        <v>495</v>
      </c>
      <c r="B111" s="382">
        <v>51</v>
      </c>
      <c r="C111" s="449" t="s">
        <v>394</v>
      </c>
      <c r="D111" s="419" t="s">
        <v>395</v>
      </c>
    </row>
    <row r="112" spans="1:4" ht="12.75">
      <c r="A112" s="420" t="s">
        <v>495</v>
      </c>
      <c r="B112" s="382">
        <v>143</v>
      </c>
      <c r="C112" s="449" t="s">
        <v>394</v>
      </c>
      <c r="D112" s="419" t="s">
        <v>395</v>
      </c>
    </row>
    <row r="113" spans="1:4" ht="12.75">
      <c r="A113" s="420" t="s">
        <v>495</v>
      </c>
      <c r="B113" s="382">
        <v>0</v>
      </c>
      <c r="C113" s="449" t="s">
        <v>496</v>
      </c>
      <c r="D113" s="458" t="s">
        <v>497</v>
      </c>
    </row>
    <row r="114" spans="1:4" ht="12.75">
      <c r="A114" s="420" t="s">
        <v>495</v>
      </c>
      <c r="B114" s="382">
        <v>0</v>
      </c>
      <c r="C114" s="449" t="s">
        <v>369</v>
      </c>
      <c r="D114" s="419" t="s">
        <v>498</v>
      </c>
    </row>
    <row r="115" spans="1:4" ht="12.75">
      <c r="A115" s="420" t="s">
        <v>495</v>
      </c>
      <c r="B115" s="382">
        <v>2</v>
      </c>
      <c r="C115" s="449" t="s">
        <v>400</v>
      </c>
      <c r="D115" s="450" t="s">
        <v>401</v>
      </c>
    </row>
    <row r="116" spans="1:4" ht="12.75">
      <c r="A116" s="420" t="s">
        <v>495</v>
      </c>
      <c r="B116" s="384">
        <v>178</v>
      </c>
      <c r="C116" s="449" t="s">
        <v>403</v>
      </c>
      <c r="D116" s="451" t="s">
        <v>404</v>
      </c>
    </row>
    <row r="117" spans="1:4" ht="12.75">
      <c r="A117" s="420" t="s">
        <v>499</v>
      </c>
      <c r="B117" s="384">
        <v>0</v>
      </c>
      <c r="C117" s="449" t="s">
        <v>460</v>
      </c>
      <c r="D117" s="419" t="s">
        <v>461</v>
      </c>
    </row>
    <row r="118" spans="1:4" ht="12.75">
      <c r="A118" s="554" t="s">
        <v>500</v>
      </c>
      <c r="B118" s="384">
        <v>0</v>
      </c>
      <c r="C118" s="449" t="s">
        <v>390</v>
      </c>
      <c r="D118" s="544" t="s">
        <v>632</v>
      </c>
    </row>
    <row r="119" spans="1:4" ht="12.75">
      <c r="A119" s="420" t="s">
        <v>500</v>
      </c>
      <c r="B119" s="384">
        <v>0</v>
      </c>
      <c r="C119" s="449" t="s">
        <v>394</v>
      </c>
      <c r="D119" s="419" t="s">
        <v>395</v>
      </c>
    </row>
    <row r="120" spans="1:4" ht="12.75">
      <c r="A120" s="420" t="s">
        <v>500</v>
      </c>
      <c r="B120" s="384">
        <v>0</v>
      </c>
      <c r="C120" s="400" t="s">
        <v>396</v>
      </c>
      <c r="D120" s="401" t="s">
        <v>468</v>
      </c>
    </row>
    <row r="121" spans="1:4" ht="12.75">
      <c r="A121" s="420" t="s">
        <v>500</v>
      </c>
      <c r="B121" s="384">
        <v>0</v>
      </c>
      <c r="C121" s="400" t="s">
        <v>363</v>
      </c>
      <c r="D121" s="401" t="s">
        <v>402</v>
      </c>
    </row>
    <row r="122" spans="1:4" ht="12.75">
      <c r="A122" s="420" t="s">
        <v>500</v>
      </c>
      <c r="B122" s="384">
        <v>0</v>
      </c>
      <c r="C122" s="400" t="s">
        <v>443</v>
      </c>
      <c r="D122" s="401" t="s">
        <v>470</v>
      </c>
    </row>
    <row r="123" spans="1:4" ht="12.75">
      <c r="A123" s="420" t="s">
        <v>500</v>
      </c>
      <c r="B123" s="399">
        <v>0</v>
      </c>
      <c r="C123" s="400" t="s">
        <v>376</v>
      </c>
      <c r="D123" s="401" t="s">
        <v>501</v>
      </c>
    </row>
    <row r="124" spans="1:4" ht="12.75">
      <c r="A124" s="554" t="s">
        <v>500</v>
      </c>
      <c r="B124" s="399">
        <v>0</v>
      </c>
      <c r="C124" s="400" t="s">
        <v>513</v>
      </c>
      <c r="D124" s="556" t="s">
        <v>340</v>
      </c>
    </row>
    <row r="125" spans="1:4" ht="12.75">
      <c r="A125" s="420" t="s">
        <v>502</v>
      </c>
      <c r="B125" s="399">
        <v>0</v>
      </c>
      <c r="C125" s="400" t="s">
        <v>458</v>
      </c>
      <c r="D125" s="401" t="s">
        <v>459</v>
      </c>
    </row>
    <row r="126" spans="1:4" ht="12.75">
      <c r="A126" s="420" t="s">
        <v>502</v>
      </c>
      <c r="B126" s="399">
        <v>0</v>
      </c>
      <c r="C126" s="400" t="s">
        <v>394</v>
      </c>
      <c r="D126" s="419" t="s">
        <v>395</v>
      </c>
    </row>
    <row r="127" spans="1:4" ht="12.75">
      <c r="A127" s="420" t="s">
        <v>502</v>
      </c>
      <c r="B127" s="399">
        <v>0</v>
      </c>
      <c r="C127" s="400" t="s">
        <v>460</v>
      </c>
      <c r="D127" s="401" t="s">
        <v>461</v>
      </c>
    </row>
    <row r="128" spans="1:4" ht="12.75">
      <c r="A128" s="420" t="s">
        <v>502</v>
      </c>
      <c r="B128" s="399">
        <v>0</v>
      </c>
      <c r="C128" s="400" t="s">
        <v>400</v>
      </c>
      <c r="D128" s="450" t="s">
        <v>401</v>
      </c>
    </row>
    <row r="129" spans="1:4" ht="12.75">
      <c r="A129" s="420" t="s">
        <v>502</v>
      </c>
      <c r="B129" s="399">
        <v>0</v>
      </c>
      <c r="C129" s="400" t="s">
        <v>405</v>
      </c>
      <c r="D129" s="401" t="s">
        <v>469</v>
      </c>
    </row>
    <row r="130" spans="1:4" ht="12.75">
      <c r="A130" s="420" t="s">
        <v>503</v>
      </c>
      <c r="B130" s="399">
        <v>0</v>
      </c>
      <c r="C130" s="400" t="s">
        <v>460</v>
      </c>
      <c r="D130" s="401" t="s">
        <v>461</v>
      </c>
    </row>
    <row r="131" spans="1:4" ht="12.75">
      <c r="A131" s="420" t="s">
        <v>503</v>
      </c>
      <c r="B131" s="399">
        <v>0</v>
      </c>
      <c r="C131" s="449" t="s">
        <v>462</v>
      </c>
      <c r="D131" s="419" t="s">
        <v>463</v>
      </c>
    </row>
    <row r="132" spans="1:4" ht="12.75">
      <c r="A132" s="420" t="s">
        <v>503</v>
      </c>
      <c r="B132" s="399">
        <v>0</v>
      </c>
      <c r="C132" s="452" t="s">
        <v>405</v>
      </c>
      <c r="D132" s="453" t="s">
        <v>469</v>
      </c>
    </row>
    <row r="133" spans="1:4" ht="12.75">
      <c r="A133" s="420" t="s">
        <v>504</v>
      </c>
      <c r="B133" s="399">
        <v>0</v>
      </c>
      <c r="C133" s="449" t="s">
        <v>394</v>
      </c>
      <c r="D133" s="419" t="s">
        <v>395</v>
      </c>
    </row>
    <row r="134" spans="1:4" ht="12.75">
      <c r="A134" s="420" t="s">
        <v>504</v>
      </c>
      <c r="B134" s="399">
        <v>0</v>
      </c>
      <c r="C134" s="400" t="s">
        <v>460</v>
      </c>
      <c r="D134" s="544" t="s">
        <v>461</v>
      </c>
    </row>
    <row r="135" spans="1:4" ht="12.75">
      <c r="A135" s="554" t="s">
        <v>504</v>
      </c>
      <c r="B135" s="399">
        <v>40</v>
      </c>
      <c r="C135" s="400" t="s">
        <v>462</v>
      </c>
      <c r="D135" s="544" t="s">
        <v>463</v>
      </c>
    </row>
    <row r="136" spans="1:4" ht="12.75">
      <c r="A136" s="554" t="s">
        <v>504</v>
      </c>
      <c r="B136" s="382">
        <v>30</v>
      </c>
      <c r="C136" s="449" t="s">
        <v>464</v>
      </c>
      <c r="D136" s="419" t="s">
        <v>465</v>
      </c>
    </row>
    <row r="137" spans="1:4" ht="12.75">
      <c r="A137" s="554" t="s">
        <v>504</v>
      </c>
      <c r="B137" s="382">
        <v>259</v>
      </c>
      <c r="C137" s="449" t="s">
        <v>466</v>
      </c>
      <c r="D137" s="419" t="s">
        <v>467</v>
      </c>
    </row>
    <row r="138" spans="1:4" ht="12.75">
      <c r="A138" s="554" t="s">
        <v>504</v>
      </c>
      <c r="B138" s="382">
        <v>30</v>
      </c>
      <c r="C138" s="449" t="s">
        <v>392</v>
      </c>
      <c r="D138" s="450" t="s">
        <v>393</v>
      </c>
    </row>
    <row r="139" spans="1:4" ht="12.75">
      <c r="A139" s="554" t="s">
        <v>504</v>
      </c>
      <c r="B139" s="382">
        <v>879</v>
      </c>
      <c r="C139" s="449" t="s">
        <v>400</v>
      </c>
      <c r="D139" s="450" t="s">
        <v>401</v>
      </c>
    </row>
    <row r="140" spans="1:4" ht="12.75">
      <c r="A140" s="554" t="s">
        <v>504</v>
      </c>
      <c r="B140" s="382">
        <v>337</v>
      </c>
      <c r="C140" s="449" t="s">
        <v>363</v>
      </c>
      <c r="D140" s="419" t="s">
        <v>402</v>
      </c>
    </row>
    <row r="141" spans="1:4" ht="12.75">
      <c r="A141" s="554" t="s">
        <v>504</v>
      </c>
      <c r="B141" s="384">
        <v>365</v>
      </c>
      <c r="C141" s="449" t="s">
        <v>403</v>
      </c>
      <c r="D141" s="451" t="s">
        <v>404</v>
      </c>
    </row>
    <row r="142" spans="1:4" ht="12.75">
      <c r="A142" s="554" t="s">
        <v>504</v>
      </c>
      <c r="B142" s="384">
        <v>342</v>
      </c>
      <c r="C142" s="400" t="s">
        <v>443</v>
      </c>
      <c r="D142" s="451" t="s">
        <v>470</v>
      </c>
    </row>
    <row r="143" spans="1:4" ht="12.75">
      <c r="A143" s="554" t="s">
        <v>504</v>
      </c>
      <c r="B143" s="384">
        <v>10</v>
      </c>
      <c r="C143" s="400" t="s">
        <v>471</v>
      </c>
      <c r="D143" s="451" t="s">
        <v>472</v>
      </c>
    </row>
    <row r="144" spans="1:4" ht="12.75">
      <c r="A144" s="554" t="s">
        <v>504</v>
      </c>
      <c r="B144" s="384">
        <v>3</v>
      </c>
      <c r="C144" s="400" t="s">
        <v>473</v>
      </c>
      <c r="D144" s="451" t="s">
        <v>474</v>
      </c>
    </row>
    <row r="145" spans="1:4" ht="12.75">
      <c r="A145" s="554" t="s">
        <v>504</v>
      </c>
      <c r="B145" s="382">
        <v>600</v>
      </c>
      <c r="C145" s="400" t="s">
        <v>431</v>
      </c>
      <c r="D145" s="419" t="s">
        <v>432</v>
      </c>
    </row>
    <row r="146" spans="1:4" ht="12.75">
      <c r="A146" s="420" t="s">
        <v>504</v>
      </c>
      <c r="B146" s="399">
        <v>30</v>
      </c>
      <c r="C146" s="400" t="s">
        <v>405</v>
      </c>
      <c r="D146" s="419" t="s">
        <v>469</v>
      </c>
    </row>
    <row r="147" spans="1:4" ht="12.75">
      <c r="A147" s="420" t="s">
        <v>505</v>
      </c>
      <c r="B147" s="399">
        <v>0</v>
      </c>
      <c r="C147" s="400" t="s">
        <v>431</v>
      </c>
      <c r="D147" s="419" t="s">
        <v>432</v>
      </c>
    </row>
    <row r="148" spans="1:4" ht="12.75">
      <c r="A148" s="420" t="s">
        <v>505</v>
      </c>
      <c r="B148" s="399">
        <v>0</v>
      </c>
      <c r="C148" s="400" t="s">
        <v>388</v>
      </c>
      <c r="D148" s="401" t="s">
        <v>389</v>
      </c>
    </row>
    <row r="149" spans="1:4" ht="12.75">
      <c r="A149" s="420" t="s">
        <v>505</v>
      </c>
      <c r="B149" s="399">
        <v>0</v>
      </c>
      <c r="C149" s="400" t="s">
        <v>394</v>
      </c>
      <c r="D149" s="419" t="s">
        <v>395</v>
      </c>
    </row>
    <row r="150" spans="1:4" ht="12.75">
      <c r="A150" s="420" t="s">
        <v>505</v>
      </c>
      <c r="B150" s="399">
        <v>0</v>
      </c>
      <c r="C150" s="400" t="s">
        <v>460</v>
      </c>
      <c r="D150" s="401" t="s">
        <v>461</v>
      </c>
    </row>
    <row r="151" spans="1:4" ht="12.75">
      <c r="A151" s="420" t="s">
        <v>506</v>
      </c>
      <c r="B151" s="399">
        <v>0</v>
      </c>
      <c r="C151" s="400" t="s">
        <v>507</v>
      </c>
      <c r="D151" s="401" t="s">
        <v>508</v>
      </c>
    </row>
    <row r="152" spans="1:4" ht="12.75">
      <c r="A152" s="420" t="s">
        <v>505</v>
      </c>
      <c r="B152" s="399">
        <v>0</v>
      </c>
      <c r="C152" s="400" t="s">
        <v>477</v>
      </c>
      <c r="D152" s="401" t="s">
        <v>478</v>
      </c>
    </row>
    <row r="153" spans="1:4" ht="12.75">
      <c r="A153" s="420" t="s">
        <v>509</v>
      </c>
      <c r="B153" s="399">
        <v>0</v>
      </c>
      <c r="C153" s="400" t="s">
        <v>452</v>
      </c>
      <c r="D153" s="401" t="s">
        <v>453</v>
      </c>
    </row>
    <row r="154" spans="1:4" ht="12.75">
      <c r="A154" s="420" t="s">
        <v>509</v>
      </c>
      <c r="B154" s="399">
        <v>0</v>
      </c>
      <c r="C154" s="400" t="s">
        <v>332</v>
      </c>
      <c r="D154" s="401" t="s">
        <v>384</v>
      </c>
    </row>
    <row r="155" spans="1:4" ht="12.75">
      <c r="A155" s="420" t="s">
        <v>509</v>
      </c>
      <c r="B155" s="399">
        <v>0</v>
      </c>
      <c r="C155" s="449" t="s">
        <v>456</v>
      </c>
      <c r="D155" s="419" t="s">
        <v>457</v>
      </c>
    </row>
    <row r="156" spans="1:4" ht="12.75">
      <c r="A156" s="420" t="s">
        <v>509</v>
      </c>
      <c r="B156" s="399">
        <v>0</v>
      </c>
      <c r="C156" s="449" t="s">
        <v>462</v>
      </c>
      <c r="D156" s="459" t="s">
        <v>463</v>
      </c>
    </row>
    <row r="157" spans="1:4" ht="12.75">
      <c r="A157" s="420" t="s">
        <v>509</v>
      </c>
      <c r="B157" s="399">
        <v>1</v>
      </c>
      <c r="C157" s="449" t="s">
        <v>394</v>
      </c>
      <c r="D157" s="419" t="s">
        <v>395</v>
      </c>
    </row>
    <row r="158" spans="1:4" ht="12.75">
      <c r="A158" s="420" t="s">
        <v>509</v>
      </c>
      <c r="B158" s="399">
        <v>0</v>
      </c>
      <c r="C158" s="400" t="s">
        <v>510</v>
      </c>
      <c r="D158" s="401" t="s">
        <v>461</v>
      </c>
    </row>
    <row r="159" spans="1:4" ht="12.75">
      <c r="A159" s="420" t="s">
        <v>509</v>
      </c>
      <c r="B159" s="399">
        <v>0</v>
      </c>
      <c r="C159" s="400" t="s">
        <v>400</v>
      </c>
      <c r="D159" s="450" t="s">
        <v>401</v>
      </c>
    </row>
    <row r="160" spans="1:4" ht="12.75">
      <c r="A160" s="420" t="s">
        <v>509</v>
      </c>
      <c r="B160" s="399">
        <v>0</v>
      </c>
      <c r="C160" s="400" t="s">
        <v>403</v>
      </c>
      <c r="D160" s="451" t="s">
        <v>404</v>
      </c>
    </row>
    <row r="161" spans="1:4" ht="12.75">
      <c r="A161" s="460">
        <v>2329</v>
      </c>
      <c r="B161" s="399">
        <v>0</v>
      </c>
      <c r="C161" s="400" t="s">
        <v>396</v>
      </c>
      <c r="D161" s="574" t="s">
        <v>468</v>
      </c>
    </row>
    <row r="162" spans="1:4" ht="12.75">
      <c r="A162" s="460">
        <v>2329</v>
      </c>
      <c r="B162" s="399">
        <v>0</v>
      </c>
      <c r="C162" s="400" t="s">
        <v>473</v>
      </c>
      <c r="D162" s="401" t="s">
        <v>474</v>
      </c>
    </row>
    <row r="163" spans="1:4" ht="12.75">
      <c r="A163" s="460">
        <v>2329</v>
      </c>
      <c r="B163" s="399">
        <v>0</v>
      </c>
      <c r="C163" s="400" t="s">
        <v>477</v>
      </c>
      <c r="D163" s="401" t="s">
        <v>478</v>
      </c>
    </row>
    <row r="164" spans="1:4" ht="12.75">
      <c r="A164" s="420" t="s">
        <v>509</v>
      </c>
      <c r="B164" s="399">
        <v>0</v>
      </c>
      <c r="C164" s="400" t="s">
        <v>479</v>
      </c>
      <c r="D164" s="401" t="s">
        <v>480</v>
      </c>
    </row>
    <row r="165" spans="1:4" ht="12.75">
      <c r="A165" s="460">
        <v>2329</v>
      </c>
      <c r="B165" s="399">
        <v>0</v>
      </c>
      <c r="C165" s="400" t="s">
        <v>511</v>
      </c>
      <c r="D165" s="401" t="s">
        <v>512</v>
      </c>
    </row>
    <row r="166" spans="1:4" ht="12.75">
      <c r="A166" s="460">
        <v>2329</v>
      </c>
      <c r="B166" s="399">
        <v>0</v>
      </c>
      <c r="C166" s="400" t="s">
        <v>513</v>
      </c>
      <c r="D166" s="556" t="s">
        <v>340</v>
      </c>
    </row>
    <row r="167" spans="1:4" ht="12.75">
      <c r="A167" s="460">
        <v>2329</v>
      </c>
      <c r="B167" s="399">
        <v>0</v>
      </c>
      <c r="C167" s="400" t="s">
        <v>496</v>
      </c>
      <c r="D167" s="401" t="s">
        <v>514</v>
      </c>
    </row>
    <row r="168" spans="1:4" ht="12.75">
      <c r="A168" s="460">
        <v>2329</v>
      </c>
      <c r="B168" s="399">
        <v>0</v>
      </c>
      <c r="C168" s="400" t="s">
        <v>515</v>
      </c>
      <c r="D168" s="401" t="s">
        <v>516</v>
      </c>
    </row>
    <row r="169" spans="1:4" ht="12.75">
      <c r="A169" s="460">
        <v>2329</v>
      </c>
      <c r="B169" s="399">
        <v>0</v>
      </c>
      <c r="C169" s="400" t="s">
        <v>369</v>
      </c>
      <c r="D169" s="401" t="s">
        <v>498</v>
      </c>
    </row>
    <row r="170" spans="1:4" ht="12.75">
      <c r="A170" s="460">
        <v>2329</v>
      </c>
      <c r="B170" s="399">
        <v>0</v>
      </c>
      <c r="C170" s="400" t="s">
        <v>376</v>
      </c>
      <c r="D170" s="401" t="s">
        <v>501</v>
      </c>
    </row>
    <row r="171" spans="1:4" ht="12.75">
      <c r="A171" s="460">
        <v>2329</v>
      </c>
      <c r="B171" s="399">
        <v>0</v>
      </c>
      <c r="C171" s="400" t="s">
        <v>483</v>
      </c>
      <c r="D171" s="419" t="s">
        <v>484</v>
      </c>
    </row>
    <row r="172" spans="1:4" ht="12.75">
      <c r="A172" s="460">
        <v>2329</v>
      </c>
      <c r="B172" s="399">
        <v>0</v>
      </c>
      <c r="C172" s="400" t="s">
        <v>517</v>
      </c>
      <c r="D172" s="419" t="s">
        <v>518</v>
      </c>
    </row>
    <row r="173" spans="1:4" ht="12.75">
      <c r="A173" s="420" t="s">
        <v>519</v>
      </c>
      <c r="B173" s="402">
        <v>0</v>
      </c>
      <c r="C173" s="449" t="s">
        <v>460</v>
      </c>
      <c r="D173" s="461" t="s">
        <v>461</v>
      </c>
    </row>
    <row r="174" spans="1:4" ht="12.75">
      <c r="A174" s="420" t="s">
        <v>520</v>
      </c>
      <c r="B174" s="402">
        <v>60</v>
      </c>
      <c r="C174" s="449" t="s">
        <v>521</v>
      </c>
      <c r="D174" s="419" t="s">
        <v>522</v>
      </c>
    </row>
    <row r="175" spans="1:4" ht="13.5" thickBot="1">
      <c r="A175" s="424" t="s">
        <v>520</v>
      </c>
      <c r="B175" s="425">
        <v>0</v>
      </c>
      <c r="C175" s="405" t="s">
        <v>479</v>
      </c>
      <c r="D175" s="439" t="s">
        <v>480</v>
      </c>
    </row>
    <row r="176" spans="1:4" ht="13.5" thickBot="1">
      <c r="A176" s="406" t="s">
        <v>263</v>
      </c>
      <c r="B176" s="462">
        <f>SUM(B58:B175)</f>
        <v>11457</v>
      </c>
      <c r="C176" s="408"/>
      <c r="D176" s="406"/>
    </row>
    <row r="177" spans="1:4" ht="12.75">
      <c r="A177" s="463"/>
      <c r="B177" s="464"/>
      <c r="C177" s="455"/>
      <c r="D177" s="463"/>
    </row>
    <row r="178" spans="1:3" ht="16.5" thickBot="1">
      <c r="A178" s="296" t="s">
        <v>523</v>
      </c>
      <c r="B178" s="389"/>
      <c r="C178" s="391"/>
    </row>
    <row r="179" spans="1:4" ht="12.75">
      <c r="A179" s="392" t="s">
        <v>352</v>
      </c>
      <c r="B179" s="393" t="s">
        <v>21</v>
      </c>
      <c r="C179" s="394" t="s">
        <v>353</v>
      </c>
      <c r="D179" s="392" t="s">
        <v>354</v>
      </c>
    </row>
    <row r="180" spans="1:4" ht="13.5" thickBot="1">
      <c r="A180" s="395"/>
      <c r="B180" s="396" t="s">
        <v>848</v>
      </c>
      <c r="C180" s="397" t="s">
        <v>355</v>
      </c>
      <c r="D180" s="395"/>
    </row>
    <row r="181" spans="1:4" ht="12.75">
      <c r="A181" s="416" t="s">
        <v>524</v>
      </c>
      <c r="B181" s="382">
        <v>0</v>
      </c>
      <c r="C181" s="444" t="s">
        <v>492</v>
      </c>
      <c r="D181" s="465" t="s">
        <v>525</v>
      </c>
    </row>
    <row r="182" spans="1:4" ht="12.75">
      <c r="A182" s="420" t="s">
        <v>524</v>
      </c>
      <c r="B182" s="382">
        <v>143</v>
      </c>
      <c r="C182" s="446" t="s">
        <v>526</v>
      </c>
      <c r="D182" s="466" t="s">
        <v>527</v>
      </c>
    </row>
    <row r="183" spans="1:4" ht="12.75">
      <c r="A183" s="420" t="s">
        <v>528</v>
      </c>
      <c r="B183" s="384">
        <v>0</v>
      </c>
      <c r="C183" s="449" t="s">
        <v>394</v>
      </c>
      <c r="D183" s="419" t="s">
        <v>395</v>
      </c>
    </row>
    <row r="184" spans="1:4" ht="12.75">
      <c r="A184" s="420" t="s">
        <v>528</v>
      </c>
      <c r="B184" s="384">
        <v>0</v>
      </c>
      <c r="C184" s="449" t="s">
        <v>400</v>
      </c>
      <c r="D184" s="450" t="s">
        <v>401</v>
      </c>
    </row>
    <row r="185" spans="1:4" ht="12.75">
      <c r="A185" s="554" t="s">
        <v>666</v>
      </c>
      <c r="B185" s="384">
        <v>970</v>
      </c>
      <c r="C185" s="449" t="s">
        <v>483</v>
      </c>
      <c r="D185" s="544" t="s">
        <v>868</v>
      </c>
    </row>
    <row r="186" spans="1:4" ht="12.75">
      <c r="A186" s="554" t="s">
        <v>413</v>
      </c>
      <c r="B186" s="384">
        <v>0</v>
      </c>
      <c r="C186" s="400" t="s">
        <v>483</v>
      </c>
      <c r="D186" s="544" t="s">
        <v>415</v>
      </c>
    </row>
    <row r="187" spans="1:4" ht="12.75">
      <c r="A187" s="554" t="s">
        <v>414</v>
      </c>
      <c r="B187" s="384">
        <v>0</v>
      </c>
      <c r="C187" s="400" t="s">
        <v>483</v>
      </c>
      <c r="D187" s="544" t="s">
        <v>416</v>
      </c>
    </row>
    <row r="188" spans="1:4" ht="12.75">
      <c r="A188" s="420" t="s">
        <v>529</v>
      </c>
      <c r="B188" s="402">
        <v>0</v>
      </c>
      <c r="C188" s="400" t="s">
        <v>460</v>
      </c>
      <c r="D188" s="401" t="s">
        <v>530</v>
      </c>
    </row>
    <row r="189" spans="1:4" ht="12.75">
      <c r="A189" s="398" t="s">
        <v>356</v>
      </c>
      <c r="B189" s="399">
        <v>0</v>
      </c>
      <c r="C189" s="400" t="s">
        <v>357</v>
      </c>
      <c r="D189" s="401" t="s">
        <v>358</v>
      </c>
    </row>
    <row r="190" spans="1:4" ht="12.75">
      <c r="A190" s="398" t="s">
        <v>359</v>
      </c>
      <c r="B190" s="402">
        <v>0</v>
      </c>
      <c r="C190" s="400" t="s">
        <v>357</v>
      </c>
      <c r="D190" s="401"/>
    </row>
    <row r="191" spans="1:4" ht="13.5" thickBot="1">
      <c r="A191" s="403" t="s">
        <v>360</v>
      </c>
      <c r="B191" s="404">
        <v>0</v>
      </c>
      <c r="C191" s="405" t="s">
        <v>357</v>
      </c>
      <c r="D191" s="401"/>
    </row>
    <row r="192" spans="1:4" ht="13.5" thickBot="1">
      <c r="A192" s="406" t="s">
        <v>263</v>
      </c>
      <c r="B192" s="407">
        <f>SUM(B181:B191)</f>
        <v>1113</v>
      </c>
      <c r="C192" s="408"/>
      <c r="D192" s="406"/>
    </row>
    <row r="193" spans="1:4" ht="12.75">
      <c r="A193" s="467"/>
      <c r="B193" s="468"/>
      <c r="C193" s="469"/>
      <c r="D193" s="467"/>
    </row>
    <row r="194" spans="1:4" ht="12.75">
      <c r="A194" s="463"/>
      <c r="B194" s="579"/>
      <c r="C194" s="481"/>
      <c r="D194" s="463"/>
    </row>
    <row r="195" spans="1:3" ht="16.5" thickBot="1">
      <c r="A195" s="296" t="s">
        <v>531</v>
      </c>
      <c r="B195" s="389"/>
      <c r="C195" s="391"/>
    </row>
    <row r="196" spans="1:4" ht="12.75">
      <c r="A196" s="392" t="s">
        <v>352</v>
      </c>
      <c r="B196" s="393" t="s">
        <v>21</v>
      </c>
      <c r="C196" s="394" t="s">
        <v>353</v>
      </c>
      <c r="D196" s="392" t="s">
        <v>354</v>
      </c>
    </row>
    <row r="197" spans="1:4" ht="13.5" thickBot="1">
      <c r="A197" s="395"/>
      <c r="B197" s="396" t="s">
        <v>848</v>
      </c>
      <c r="C197" s="397" t="s">
        <v>355</v>
      </c>
      <c r="D197" s="395"/>
    </row>
    <row r="198" spans="1:4" ht="12.75">
      <c r="A198" s="431" t="s">
        <v>532</v>
      </c>
      <c r="B198" s="432">
        <v>400</v>
      </c>
      <c r="C198" s="444" t="s">
        <v>407</v>
      </c>
      <c r="D198" s="434" t="s">
        <v>533</v>
      </c>
    </row>
    <row r="199" spans="1:4" ht="12.75">
      <c r="A199" s="423" t="s">
        <v>534</v>
      </c>
      <c r="B199" s="402">
        <v>0</v>
      </c>
      <c r="C199" s="436" t="s">
        <v>407</v>
      </c>
      <c r="D199" s="401" t="s">
        <v>533</v>
      </c>
    </row>
    <row r="200" spans="1:4" ht="12.75">
      <c r="A200" s="423" t="s">
        <v>535</v>
      </c>
      <c r="B200" s="399">
        <v>500</v>
      </c>
      <c r="C200" s="436" t="s">
        <v>403</v>
      </c>
      <c r="D200" s="447" t="s">
        <v>404</v>
      </c>
    </row>
    <row r="201" spans="1:4" ht="12.75">
      <c r="A201" s="423" t="s">
        <v>535</v>
      </c>
      <c r="B201" s="399">
        <v>0</v>
      </c>
      <c r="C201" s="436" t="s">
        <v>400</v>
      </c>
      <c r="D201" s="450" t="s">
        <v>401</v>
      </c>
    </row>
    <row r="202" spans="1:4" ht="12.75">
      <c r="A202" s="545" t="s">
        <v>350</v>
      </c>
      <c r="B202" s="399">
        <v>0</v>
      </c>
      <c r="C202" s="436" t="s">
        <v>409</v>
      </c>
      <c r="D202" s="571" t="s">
        <v>349</v>
      </c>
    </row>
    <row r="203" spans="1:4" ht="12.75">
      <c r="A203" s="423" t="s">
        <v>536</v>
      </c>
      <c r="B203" s="399">
        <v>0</v>
      </c>
      <c r="C203" s="436" t="s">
        <v>460</v>
      </c>
      <c r="D203" s="401" t="s">
        <v>537</v>
      </c>
    </row>
    <row r="204" spans="1:4" ht="12.75">
      <c r="A204" s="423" t="s">
        <v>536</v>
      </c>
      <c r="B204" s="435">
        <v>0</v>
      </c>
      <c r="C204" s="436" t="s">
        <v>369</v>
      </c>
      <c r="D204" s="401" t="s">
        <v>538</v>
      </c>
    </row>
    <row r="205" spans="1:4" ht="12.75">
      <c r="A205" s="423" t="s">
        <v>536</v>
      </c>
      <c r="B205" s="435">
        <v>0</v>
      </c>
      <c r="C205" s="436" t="s">
        <v>405</v>
      </c>
      <c r="D205" s="401" t="s">
        <v>539</v>
      </c>
    </row>
    <row r="206" spans="1:4" ht="12.75">
      <c r="A206" s="423" t="s">
        <v>536</v>
      </c>
      <c r="B206" s="435">
        <v>0</v>
      </c>
      <c r="C206" s="436" t="s">
        <v>394</v>
      </c>
      <c r="D206" s="401" t="s">
        <v>540</v>
      </c>
    </row>
    <row r="207" spans="1:4" ht="12.75">
      <c r="A207" s="545" t="s">
        <v>339</v>
      </c>
      <c r="B207" s="435">
        <v>0</v>
      </c>
      <c r="C207" s="436" t="s">
        <v>513</v>
      </c>
      <c r="D207" s="556" t="s">
        <v>340</v>
      </c>
    </row>
    <row r="208" spans="1:4" ht="13.5" thickBot="1">
      <c r="A208" s="423" t="s">
        <v>541</v>
      </c>
      <c r="B208" s="435">
        <f>1407+179</f>
        <v>1586</v>
      </c>
      <c r="C208" s="436" t="s">
        <v>366</v>
      </c>
      <c r="D208" s="401" t="s">
        <v>542</v>
      </c>
    </row>
    <row r="209" spans="1:4" ht="13.5" thickBot="1">
      <c r="A209" s="406" t="s">
        <v>263</v>
      </c>
      <c r="B209" s="462">
        <f>SUM(B198:B208)</f>
        <v>2486</v>
      </c>
      <c r="C209" s="408"/>
      <c r="D209" s="406"/>
    </row>
    <row r="210" spans="2:3" ht="5.25" customHeight="1">
      <c r="B210" s="454"/>
      <c r="C210" s="455"/>
    </row>
    <row r="211" spans="1:3" ht="16.5" thickBot="1">
      <c r="A211" s="296" t="s">
        <v>543</v>
      </c>
      <c r="B211" s="389"/>
      <c r="C211" s="391"/>
    </row>
    <row r="212" spans="1:4" ht="12.75">
      <c r="A212" s="392" t="s">
        <v>352</v>
      </c>
      <c r="B212" s="393" t="s">
        <v>21</v>
      </c>
      <c r="C212" s="394" t="s">
        <v>353</v>
      </c>
      <c r="D212" s="392" t="s">
        <v>354</v>
      </c>
    </row>
    <row r="213" spans="1:4" ht="13.5" thickBot="1">
      <c r="A213" s="395"/>
      <c r="B213" s="396" t="s">
        <v>848</v>
      </c>
      <c r="C213" s="397" t="s">
        <v>355</v>
      </c>
      <c r="D213" s="395"/>
    </row>
    <row r="214" spans="1:4" ht="12.75">
      <c r="A214" s="416" t="s">
        <v>57</v>
      </c>
      <c r="B214" s="382">
        <v>0</v>
      </c>
      <c r="C214" s="470" t="s">
        <v>544</v>
      </c>
      <c r="D214" s="471" t="s">
        <v>209</v>
      </c>
    </row>
    <row r="215" spans="1:4" ht="12.75">
      <c r="A215" s="472" t="s">
        <v>57</v>
      </c>
      <c r="B215" s="382">
        <v>0</v>
      </c>
      <c r="C215" s="470" t="s">
        <v>492</v>
      </c>
      <c r="D215" s="471" t="s">
        <v>545</v>
      </c>
    </row>
    <row r="216" spans="1:4" ht="12.75">
      <c r="A216" s="420" t="s">
        <v>57</v>
      </c>
      <c r="B216" s="382">
        <v>0</v>
      </c>
      <c r="C216" s="470" t="s">
        <v>492</v>
      </c>
      <c r="D216" s="473" t="s">
        <v>210</v>
      </c>
    </row>
    <row r="217" spans="1:4" ht="12.75">
      <c r="A217" s="554" t="s">
        <v>667</v>
      </c>
      <c r="B217" s="382">
        <v>0</v>
      </c>
      <c r="C217" s="470" t="s">
        <v>455</v>
      </c>
      <c r="D217" s="473" t="s">
        <v>417</v>
      </c>
    </row>
    <row r="218" spans="1:4" ht="12.75">
      <c r="A218" s="554" t="s">
        <v>668</v>
      </c>
      <c r="B218" s="382">
        <v>0</v>
      </c>
      <c r="C218" s="470" t="s">
        <v>455</v>
      </c>
      <c r="D218" s="473" t="s">
        <v>418</v>
      </c>
    </row>
    <row r="219" spans="1:4" ht="12.75">
      <c r="A219" s="420" t="s">
        <v>547</v>
      </c>
      <c r="B219" s="382">
        <v>0</v>
      </c>
      <c r="C219" s="470" t="s">
        <v>548</v>
      </c>
      <c r="D219" s="473" t="s">
        <v>549</v>
      </c>
    </row>
    <row r="220" spans="1:4" ht="12.75">
      <c r="A220" s="420" t="s">
        <v>550</v>
      </c>
      <c r="B220" s="382">
        <v>0</v>
      </c>
      <c r="C220" s="470" t="s">
        <v>366</v>
      </c>
      <c r="D220" s="471" t="s">
        <v>551</v>
      </c>
    </row>
    <row r="221" spans="1:4" ht="12.75">
      <c r="A221" s="554" t="s">
        <v>342</v>
      </c>
      <c r="B221" s="382">
        <v>0</v>
      </c>
      <c r="C221" s="470" t="s">
        <v>458</v>
      </c>
      <c r="D221" s="471" t="s">
        <v>552</v>
      </c>
    </row>
    <row r="222" spans="1:4" ht="12.75">
      <c r="A222" s="554" t="s">
        <v>546</v>
      </c>
      <c r="B222" s="382">
        <v>0</v>
      </c>
      <c r="C222" s="470" t="s">
        <v>458</v>
      </c>
      <c r="D222" s="471" t="s">
        <v>552</v>
      </c>
    </row>
    <row r="223" spans="1:4" ht="12.75">
      <c r="A223" s="420" t="s">
        <v>57</v>
      </c>
      <c r="B223" s="382">
        <v>239</v>
      </c>
      <c r="C223" s="470" t="s">
        <v>394</v>
      </c>
      <c r="D223" s="422" t="s">
        <v>395</v>
      </c>
    </row>
    <row r="224" spans="1:4" ht="12.75">
      <c r="A224" s="554" t="s">
        <v>427</v>
      </c>
      <c r="B224" s="382">
        <v>0</v>
      </c>
      <c r="C224" s="449" t="s">
        <v>428</v>
      </c>
      <c r="D224" s="544" t="s">
        <v>429</v>
      </c>
    </row>
    <row r="225" spans="1:4" ht="12.75">
      <c r="A225" s="554" t="s">
        <v>412</v>
      </c>
      <c r="B225" s="382">
        <v>0</v>
      </c>
      <c r="C225" s="449" t="s">
        <v>553</v>
      </c>
      <c r="D225" s="474" t="s">
        <v>411</v>
      </c>
    </row>
    <row r="226" spans="1:4" ht="12.75">
      <c r="A226" s="420" t="s">
        <v>554</v>
      </c>
      <c r="B226" s="382">
        <v>0</v>
      </c>
      <c r="C226" s="449" t="s">
        <v>394</v>
      </c>
      <c r="D226" s="419" t="s">
        <v>561</v>
      </c>
    </row>
    <row r="227" spans="1:4" ht="12.75">
      <c r="A227" s="420" t="s">
        <v>57</v>
      </c>
      <c r="B227" s="382">
        <v>0</v>
      </c>
      <c r="C227" s="449" t="s">
        <v>562</v>
      </c>
      <c r="D227" s="419" t="s">
        <v>563</v>
      </c>
    </row>
    <row r="228" spans="1:4" ht="12.75">
      <c r="A228" s="420" t="s">
        <v>564</v>
      </c>
      <c r="B228" s="384">
        <v>0</v>
      </c>
      <c r="C228" s="449" t="s">
        <v>565</v>
      </c>
      <c r="D228" s="475" t="s">
        <v>566</v>
      </c>
    </row>
    <row r="229" spans="1:4" ht="12.75">
      <c r="A229" s="420" t="s">
        <v>567</v>
      </c>
      <c r="B229" s="384">
        <v>0</v>
      </c>
      <c r="C229" s="449" t="s">
        <v>363</v>
      </c>
      <c r="D229" s="401" t="s">
        <v>402</v>
      </c>
    </row>
    <row r="230" spans="1:4" ht="12.75">
      <c r="A230" s="420" t="s">
        <v>57</v>
      </c>
      <c r="B230" s="384">
        <v>0</v>
      </c>
      <c r="C230" s="400" t="s">
        <v>473</v>
      </c>
      <c r="D230" s="401" t="s">
        <v>333</v>
      </c>
    </row>
    <row r="231" spans="1:4" ht="12.75">
      <c r="A231" s="420" t="s">
        <v>57</v>
      </c>
      <c r="B231" s="384">
        <v>0</v>
      </c>
      <c r="C231" s="400" t="s">
        <v>471</v>
      </c>
      <c r="D231" s="401" t="s">
        <v>568</v>
      </c>
    </row>
    <row r="232" spans="1:4" ht="12.75">
      <c r="A232" s="420" t="s">
        <v>57</v>
      </c>
      <c r="B232" s="384">
        <v>0</v>
      </c>
      <c r="C232" s="400" t="s">
        <v>431</v>
      </c>
      <c r="D232" s="401" t="s">
        <v>569</v>
      </c>
    </row>
    <row r="233" spans="1:4" ht="12.75">
      <c r="A233" s="423" t="s">
        <v>57</v>
      </c>
      <c r="B233" s="384">
        <v>0</v>
      </c>
      <c r="C233" s="400" t="s">
        <v>366</v>
      </c>
      <c r="D233" s="401" t="s">
        <v>570</v>
      </c>
    </row>
    <row r="234" spans="1:4" ht="12.75">
      <c r="A234" s="545" t="s">
        <v>341</v>
      </c>
      <c r="B234" s="384">
        <v>200</v>
      </c>
      <c r="C234" s="400" t="s">
        <v>335</v>
      </c>
      <c r="D234" s="553" t="s">
        <v>336</v>
      </c>
    </row>
    <row r="235" spans="1:4" ht="12.75">
      <c r="A235" s="554" t="s">
        <v>5</v>
      </c>
      <c r="B235" s="382">
        <v>0</v>
      </c>
      <c r="C235" s="470" t="s">
        <v>7</v>
      </c>
      <c r="D235" s="473" t="s">
        <v>8</v>
      </c>
    </row>
    <row r="236" spans="1:4" ht="12.75">
      <c r="A236" s="554" t="s">
        <v>6</v>
      </c>
      <c r="B236" s="382">
        <v>0</v>
      </c>
      <c r="C236" s="470" t="s">
        <v>7</v>
      </c>
      <c r="D236" s="473" t="s">
        <v>9</v>
      </c>
    </row>
    <row r="237" spans="1:4" ht="12.75">
      <c r="A237" s="554" t="s">
        <v>862</v>
      </c>
      <c r="B237" s="382">
        <v>28735</v>
      </c>
      <c r="C237" s="470" t="s">
        <v>827</v>
      </c>
      <c r="D237" s="473" t="s">
        <v>861</v>
      </c>
    </row>
    <row r="238" spans="1:4" ht="12.75">
      <c r="A238" s="554" t="s">
        <v>863</v>
      </c>
      <c r="B238" s="382">
        <v>2535</v>
      </c>
      <c r="C238" s="470" t="s">
        <v>827</v>
      </c>
      <c r="D238" s="473" t="s">
        <v>864</v>
      </c>
    </row>
    <row r="239" spans="1:4" ht="12.75">
      <c r="A239" s="423" t="s">
        <v>572</v>
      </c>
      <c r="B239" s="384">
        <v>0</v>
      </c>
      <c r="C239" s="449" t="s">
        <v>573</v>
      </c>
      <c r="D239" s="401" t="s">
        <v>576</v>
      </c>
    </row>
    <row r="240" spans="1:4" ht="12.75">
      <c r="A240" s="423" t="s">
        <v>577</v>
      </c>
      <c r="B240" s="384">
        <v>0</v>
      </c>
      <c r="C240" s="476" t="s">
        <v>578</v>
      </c>
      <c r="D240" s="477" t="s">
        <v>579</v>
      </c>
    </row>
    <row r="241" spans="1:4" ht="12.75">
      <c r="A241" s="423" t="s">
        <v>57</v>
      </c>
      <c r="B241" s="384">
        <v>0</v>
      </c>
      <c r="C241" s="476" t="s">
        <v>511</v>
      </c>
      <c r="D241" s="477" t="s">
        <v>580</v>
      </c>
    </row>
    <row r="242" spans="1:4" ht="12.75">
      <c r="A242" s="554" t="s">
        <v>834</v>
      </c>
      <c r="B242" s="382">
        <v>0</v>
      </c>
      <c r="C242" s="470" t="s">
        <v>7</v>
      </c>
      <c r="D242" s="473" t="s">
        <v>836</v>
      </c>
    </row>
    <row r="243" spans="1:4" ht="12.75">
      <c r="A243" s="554" t="s">
        <v>835</v>
      </c>
      <c r="B243" s="382">
        <v>0</v>
      </c>
      <c r="C243" s="470" t="s">
        <v>7</v>
      </c>
      <c r="D243" s="473" t="s">
        <v>837</v>
      </c>
    </row>
    <row r="244" spans="1:4" ht="12.75">
      <c r="A244" s="423" t="s">
        <v>581</v>
      </c>
      <c r="B244" s="384">
        <v>0</v>
      </c>
      <c r="C244" s="476" t="s">
        <v>582</v>
      </c>
      <c r="D244" s="477" t="s">
        <v>583</v>
      </c>
    </row>
    <row r="245" spans="1:4" ht="12.75">
      <c r="A245" s="545" t="s">
        <v>12</v>
      </c>
      <c r="B245" s="384">
        <v>0</v>
      </c>
      <c r="C245" s="476" t="s">
        <v>396</v>
      </c>
      <c r="D245" s="553" t="s">
        <v>13</v>
      </c>
    </row>
    <row r="246" spans="1:4" ht="13.5" thickBot="1">
      <c r="A246" s="423" t="s">
        <v>584</v>
      </c>
      <c r="B246" s="384">
        <v>0</v>
      </c>
      <c r="C246" s="476" t="s">
        <v>443</v>
      </c>
      <c r="D246" s="478" t="s">
        <v>585</v>
      </c>
    </row>
    <row r="247" spans="1:4" ht="13.5" thickBot="1">
      <c r="A247" s="406" t="s">
        <v>263</v>
      </c>
      <c r="B247" s="462">
        <f>SUM(B214:B246)</f>
        <v>31709</v>
      </c>
      <c r="C247" s="408"/>
      <c r="D247" s="406"/>
    </row>
    <row r="248" spans="2:3" ht="6.75" customHeight="1">
      <c r="B248" s="479"/>
      <c r="C248" s="391"/>
    </row>
    <row r="249" spans="2:3" ht="12.75">
      <c r="B249" s="480"/>
      <c r="C249" s="481"/>
    </row>
    <row r="250" spans="2:3" ht="12.75">
      <c r="B250" s="480"/>
      <c r="C250" s="481"/>
    </row>
    <row r="251" spans="2:3" ht="12.75">
      <c r="B251" s="480"/>
      <c r="C251" s="481"/>
    </row>
    <row r="252" spans="2:3" ht="12.75">
      <c r="B252" s="480"/>
      <c r="C252" s="481"/>
    </row>
    <row r="253" spans="2:3" ht="12.75">
      <c r="B253" s="480"/>
      <c r="C253" s="481"/>
    </row>
    <row r="254" spans="2:3" ht="12.75">
      <c r="B254" s="480"/>
      <c r="C254" s="481"/>
    </row>
    <row r="255" spans="2:3" ht="12.75">
      <c r="B255" s="480"/>
      <c r="C255" s="481"/>
    </row>
    <row r="256" spans="2:3" ht="12.75">
      <c r="B256" s="480"/>
      <c r="C256" s="481"/>
    </row>
    <row r="257" spans="2:3" ht="12.75">
      <c r="B257" s="480"/>
      <c r="C257" s="481"/>
    </row>
    <row r="258" spans="2:3" ht="12.75">
      <c r="B258" s="480"/>
      <c r="C258" s="481"/>
    </row>
    <row r="259" spans="2:3" ht="12.75">
      <c r="B259" s="480"/>
      <c r="C259" s="481"/>
    </row>
    <row r="260" spans="2:3" ht="12.75">
      <c r="B260" s="480"/>
      <c r="C260" s="481"/>
    </row>
    <row r="261" spans="2:3" ht="12.75">
      <c r="B261" s="480"/>
      <c r="C261" s="481"/>
    </row>
    <row r="262" spans="2:3" ht="12.75">
      <c r="B262" s="480"/>
      <c r="C262" s="481"/>
    </row>
    <row r="263" spans="2:3" ht="12.75">
      <c r="B263" s="480"/>
      <c r="C263" s="481"/>
    </row>
    <row r="265" ht="12.75">
      <c r="A265" s="463"/>
    </row>
    <row r="266" ht="12.75">
      <c r="A266" s="463"/>
    </row>
  </sheetData>
  <sheetProtection/>
  <autoFilter ref="A6:D248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85"/>
  <sheetViews>
    <sheetView zoomScale="90" zoomScaleNormal="90" zoomScalePageLayoutView="0" workbookViewId="0" topLeftCell="A721">
      <selection activeCell="B734" sqref="B734"/>
    </sheetView>
  </sheetViews>
  <sheetFormatPr defaultColWidth="9.00390625" defaultRowHeight="12.75"/>
  <cols>
    <col min="1" max="1" width="31.375" style="1" customWidth="1"/>
    <col min="2" max="2" width="18.75390625" style="1" customWidth="1"/>
    <col min="3" max="3" width="12.125" style="1" customWidth="1"/>
    <col min="4" max="4" width="54.625" style="1" customWidth="1"/>
    <col min="5" max="6" width="9.00390625" style="1" customWidth="1"/>
    <col min="7" max="7" width="12.00390625" style="1" bestFit="1" customWidth="1"/>
    <col min="8" max="16384" width="9.00390625" style="1" customWidth="1"/>
  </cols>
  <sheetData>
    <row r="1" spans="1:4" ht="18" customHeight="1">
      <c r="A1" s="388" t="s">
        <v>854</v>
      </c>
      <c r="C1" s="584" t="s">
        <v>263</v>
      </c>
      <c r="D1" s="428">
        <f>SUM(B129+B243+B257+B356+B495+B578+B600+B616+B626+B658+B681+B723+B762)</f>
        <v>66607.9</v>
      </c>
    </row>
    <row r="2" spans="1:4" ht="18" customHeight="1">
      <c r="A2" s="296"/>
      <c r="C2" s="380"/>
      <c r="D2" s="428"/>
    </row>
    <row r="3" spans="1:4" ht="18" customHeight="1">
      <c r="A3" s="296"/>
      <c r="C3" s="380"/>
      <c r="D3" s="428"/>
    </row>
    <row r="4" spans="1:4" ht="18.75" customHeight="1">
      <c r="A4" s="296" t="s">
        <v>586</v>
      </c>
      <c r="C4" s="380"/>
      <c r="D4" s="428"/>
    </row>
    <row r="5" ht="18.75" customHeight="1" thickBot="1">
      <c r="A5" s="409" t="s">
        <v>587</v>
      </c>
    </row>
    <row r="6" spans="1:7" ht="12.75">
      <c r="A6" s="392" t="s">
        <v>352</v>
      </c>
      <c r="B6" s="393" t="s">
        <v>855</v>
      </c>
      <c r="C6" s="393" t="s">
        <v>353</v>
      </c>
      <c r="D6" s="392" t="s">
        <v>354</v>
      </c>
      <c r="G6" s="133"/>
    </row>
    <row r="7" spans="1:4" ht="13.5" thickBot="1">
      <c r="A7" s="395"/>
      <c r="B7" s="396" t="s">
        <v>848</v>
      </c>
      <c r="C7" s="396" t="s">
        <v>355</v>
      </c>
      <c r="D7" s="395"/>
    </row>
    <row r="8" spans="1:4" ht="12.75" customHeight="1">
      <c r="A8" s="416" t="s">
        <v>588</v>
      </c>
      <c r="B8" s="482">
        <v>187</v>
      </c>
      <c r="C8" s="483" t="s">
        <v>332</v>
      </c>
      <c r="D8" s="419" t="s">
        <v>589</v>
      </c>
    </row>
    <row r="9" spans="1:4" ht="12.75" customHeight="1">
      <c r="A9" s="472" t="s">
        <v>588</v>
      </c>
      <c r="B9" s="482">
        <v>140</v>
      </c>
      <c r="C9" s="484" t="s">
        <v>456</v>
      </c>
      <c r="D9" s="419" t="s">
        <v>590</v>
      </c>
    </row>
    <row r="10" spans="1:4" ht="12.75" customHeight="1">
      <c r="A10" s="472" t="s">
        <v>588</v>
      </c>
      <c r="B10" s="482">
        <v>188</v>
      </c>
      <c r="C10" s="484" t="s">
        <v>458</v>
      </c>
      <c r="D10" s="458" t="s">
        <v>591</v>
      </c>
    </row>
    <row r="11" spans="1:4" ht="12.75" customHeight="1">
      <c r="A11" s="420" t="s">
        <v>588</v>
      </c>
      <c r="B11" s="382">
        <v>4110</v>
      </c>
      <c r="C11" s="485" t="s">
        <v>394</v>
      </c>
      <c r="D11" s="419" t="s">
        <v>592</v>
      </c>
    </row>
    <row r="12" spans="1:4" ht="12.75" customHeight="1">
      <c r="A12" s="420" t="s">
        <v>588</v>
      </c>
      <c r="B12" s="382">
        <v>0</v>
      </c>
      <c r="C12" s="485" t="s">
        <v>462</v>
      </c>
      <c r="D12" s="419" t="s">
        <v>593</v>
      </c>
    </row>
    <row r="13" spans="1:4" ht="12.75" customHeight="1">
      <c r="A13" s="554" t="s">
        <v>588</v>
      </c>
      <c r="B13" s="382">
        <v>189</v>
      </c>
      <c r="C13" s="543" t="s">
        <v>335</v>
      </c>
      <c r="D13" s="544" t="s">
        <v>337</v>
      </c>
    </row>
    <row r="14" spans="1:4" ht="12.75" customHeight="1">
      <c r="A14" s="420" t="s">
        <v>588</v>
      </c>
      <c r="B14" s="382">
        <v>0</v>
      </c>
      <c r="C14" s="485" t="s">
        <v>571</v>
      </c>
      <c r="D14" s="486" t="s">
        <v>594</v>
      </c>
    </row>
    <row r="15" spans="1:4" ht="12.75" customHeight="1">
      <c r="A15" s="420" t="s">
        <v>588</v>
      </c>
      <c r="B15" s="382">
        <v>0</v>
      </c>
      <c r="C15" s="485" t="s">
        <v>496</v>
      </c>
      <c r="D15" s="486" t="s">
        <v>595</v>
      </c>
    </row>
    <row r="16" spans="1:4" ht="12.75" customHeight="1">
      <c r="A16" s="420" t="s">
        <v>588</v>
      </c>
      <c r="B16" s="382">
        <v>0</v>
      </c>
      <c r="C16" s="485" t="s">
        <v>596</v>
      </c>
      <c r="D16" s="486" t="s">
        <v>597</v>
      </c>
    </row>
    <row r="17" spans="1:4" ht="12.75" customHeight="1">
      <c r="A17" s="420" t="s">
        <v>588</v>
      </c>
      <c r="B17" s="382">
        <v>0</v>
      </c>
      <c r="C17" s="485" t="s">
        <v>369</v>
      </c>
      <c r="D17" s="419" t="s">
        <v>598</v>
      </c>
    </row>
    <row r="18" spans="1:6" ht="12.75" customHeight="1">
      <c r="A18" s="420" t="s">
        <v>588</v>
      </c>
      <c r="B18" s="382">
        <v>485</v>
      </c>
      <c r="C18" s="485" t="s">
        <v>400</v>
      </c>
      <c r="D18" s="419" t="s">
        <v>599</v>
      </c>
      <c r="F18" s="133"/>
    </row>
    <row r="19" spans="1:4" ht="12.75" customHeight="1">
      <c r="A19" s="420" t="s">
        <v>588</v>
      </c>
      <c r="B19" s="384">
        <v>3350</v>
      </c>
      <c r="C19" s="485" t="s">
        <v>405</v>
      </c>
      <c r="D19" s="419" t="s">
        <v>600</v>
      </c>
    </row>
    <row r="20" spans="1:4" ht="12.75" customHeight="1">
      <c r="A20" s="420" t="s">
        <v>588</v>
      </c>
      <c r="B20" s="384">
        <v>0</v>
      </c>
      <c r="C20" s="485" t="s">
        <v>471</v>
      </c>
      <c r="D20" s="419" t="s">
        <v>472</v>
      </c>
    </row>
    <row r="21" spans="1:4" ht="12.75" customHeight="1">
      <c r="A21" s="420" t="s">
        <v>588</v>
      </c>
      <c r="B21" s="382">
        <v>0</v>
      </c>
      <c r="C21" s="485" t="s">
        <v>371</v>
      </c>
      <c r="D21" s="419" t="s">
        <v>372</v>
      </c>
    </row>
    <row r="22" spans="1:6" ht="12.75" customHeight="1">
      <c r="A22" s="420" t="s">
        <v>588</v>
      </c>
      <c r="B22" s="382">
        <v>0</v>
      </c>
      <c r="C22" s="485" t="s">
        <v>477</v>
      </c>
      <c r="D22" s="419" t="s">
        <v>601</v>
      </c>
      <c r="F22" s="133"/>
    </row>
    <row r="23" spans="1:4" ht="12.75" customHeight="1">
      <c r="A23" s="420" t="s">
        <v>588</v>
      </c>
      <c r="B23" s="382">
        <v>0</v>
      </c>
      <c r="C23" s="485" t="s">
        <v>481</v>
      </c>
      <c r="D23" s="419" t="s">
        <v>482</v>
      </c>
    </row>
    <row r="24" spans="1:4" ht="12.75" customHeight="1">
      <c r="A24" s="420" t="s">
        <v>588</v>
      </c>
      <c r="B24" s="382">
        <v>500</v>
      </c>
      <c r="C24" s="485" t="s">
        <v>483</v>
      </c>
      <c r="D24" s="419" t="s">
        <v>602</v>
      </c>
    </row>
    <row r="25" spans="1:4" ht="12.75" customHeight="1">
      <c r="A25" s="420" t="s">
        <v>588</v>
      </c>
      <c r="B25" s="382">
        <v>0</v>
      </c>
      <c r="C25" s="485" t="s">
        <v>517</v>
      </c>
      <c r="D25" s="419" t="s">
        <v>603</v>
      </c>
    </row>
    <row r="26" spans="1:4" ht="12.75" customHeight="1">
      <c r="A26" s="420" t="s">
        <v>588</v>
      </c>
      <c r="B26" s="382">
        <v>0</v>
      </c>
      <c r="C26" s="485" t="s">
        <v>409</v>
      </c>
      <c r="D26" s="419" t="s">
        <v>604</v>
      </c>
    </row>
    <row r="27" spans="1:4" ht="12.75" customHeight="1">
      <c r="A27" s="420" t="s">
        <v>588</v>
      </c>
      <c r="B27" s="382">
        <v>400</v>
      </c>
      <c r="C27" s="485" t="s">
        <v>431</v>
      </c>
      <c r="D27" s="419" t="s">
        <v>605</v>
      </c>
    </row>
    <row r="28" spans="1:4" ht="12.75" customHeight="1">
      <c r="A28" s="420" t="s">
        <v>588</v>
      </c>
      <c r="B28" s="382">
        <v>140</v>
      </c>
      <c r="C28" s="485" t="s">
        <v>521</v>
      </c>
      <c r="D28" s="419" t="s">
        <v>606</v>
      </c>
    </row>
    <row r="29" spans="1:6" ht="12.75" customHeight="1">
      <c r="A29" s="420" t="s">
        <v>607</v>
      </c>
      <c r="B29" s="382">
        <v>19</v>
      </c>
      <c r="C29" s="485" t="s">
        <v>366</v>
      </c>
      <c r="D29" s="419" t="s">
        <v>608</v>
      </c>
      <c r="F29" s="133"/>
    </row>
    <row r="30" spans="1:4" ht="12.75" customHeight="1">
      <c r="A30" s="420" t="s">
        <v>607</v>
      </c>
      <c r="B30" s="382">
        <v>0</v>
      </c>
      <c r="C30" s="485" t="s">
        <v>438</v>
      </c>
      <c r="D30" s="419" t="s">
        <v>609</v>
      </c>
    </row>
    <row r="31" spans="1:4" ht="12.75" customHeight="1">
      <c r="A31" s="420" t="s">
        <v>607</v>
      </c>
      <c r="B31" s="382">
        <v>91</v>
      </c>
      <c r="C31" s="485" t="s">
        <v>332</v>
      </c>
      <c r="D31" s="419" t="s">
        <v>589</v>
      </c>
    </row>
    <row r="32" spans="1:4" ht="12.75" customHeight="1">
      <c r="A32" s="420" t="s">
        <v>607</v>
      </c>
      <c r="B32" s="382">
        <v>0</v>
      </c>
      <c r="C32" s="485" t="s">
        <v>456</v>
      </c>
      <c r="D32" s="419" t="s">
        <v>590</v>
      </c>
    </row>
    <row r="33" spans="1:5" ht="12.75" customHeight="1">
      <c r="A33" s="420" t="s">
        <v>607</v>
      </c>
      <c r="B33" s="382">
        <v>50</v>
      </c>
      <c r="C33" s="485" t="s">
        <v>388</v>
      </c>
      <c r="D33" s="419" t="s">
        <v>610</v>
      </c>
      <c r="E33" s="133"/>
    </row>
    <row r="34" spans="1:4" ht="12.75" customHeight="1">
      <c r="A34" s="420" t="s">
        <v>607</v>
      </c>
      <c r="B34" s="382">
        <v>0</v>
      </c>
      <c r="C34" s="485" t="s">
        <v>458</v>
      </c>
      <c r="D34" s="419" t="s">
        <v>591</v>
      </c>
    </row>
    <row r="35" spans="1:4" ht="12.75" customHeight="1">
      <c r="A35" s="487" t="s">
        <v>611</v>
      </c>
      <c r="B35" s="382">
        <v>23</v>
      </c>
      <c r="C35" s="485" t="s">
        <v>612</v>
      </c>
      <c r="D35" s="419" t="s">
        <v>613</v>
      </c>
    </row>
    <row r="36" spans="1:4" ht="12.75" customHeight="1">
      <c r="A36" s="420" t="s">
        <v>607</v>
      </c>
      <c r="B36" s="382">
        <v>202</v>
      </c>
      <c r="C36" s="485" t="s">
        <v>394</v>
      </c>
      <c r="D36" s="419" t="s">
        <v>592</v>
      </c>
    </row>
    <row r="37" spans="1:4" ht="12.75" customHeight="1">
      <c r="A37" s="420" t="s">
        <v>607</v>
      </c>
      <c r="B37" s="382">
        <v>0</v>
      </c>
      <c r="C37" s="485" t="s">
        <v>460</v>
      </c>
      <c r="D37" s="419" t="s">
        <v>461</v>
      </c>
    </row>
    <row r="38" spans="1:4" ht="12.75" customHeight="1">
      <c r="A38" s="420" t="s">
        <v>607</v>
      </c>
      <c r="B38" s="382">
        <v>55</v>
      </c>
      <c r="C38" s="485" t="s">
        <v>462</v>
      </c>
      <c r="D38" s="419" t="s">
        <v>593</v>
      </c>
    </row>
    <row r="39" spans="1:4" ht="12.75" customHeight="1">
      <c r="A39" s="420" t="s">
        <v>607</v>
      </c>
      <c r="B39" s="382">
        <v>0</v>
      </c>
      <c r="C39" s="485" t="s">
        <v>466</v>
      </c>
      <c r="D39" s="419" t="s">
        <v>614</v>
      </c>
    </row>
    <row r="40" spans="1:4" ht="12.75" customHeight="1">
      <c r="A40" s="420" t="s">
        <v>607</v>
      </c>
      <c r="B40" s="382">
        <v>0</v>
      </c>
      <c r="C40" s="485" t="s">
        <v>615</v>
      </c>
      <c r="D40" s="419" t="s">
        <v>616</v>
      </c>
    </row>
    <row r="41" spans="1:4" ht="12.75" customHeight="1">
      <c r="A41" s="420" t="s">
        <v>607</v>
      </c>
      <c r="B41" s="382">
        <v>0</v>
      </c>
      <c r="C41" s="485" t="s">
        <v>496</v>
      </c>
      <c r="D41" s="419" t="s">
        <v>595</v>
      </c>
    </row>
    <row r="42" spans="1:4" ht="12.75" customHeight="1">
      <c r="A42" s="420" t="s">
        <v>607</v>
      </c>
      <c r="B42" s="382">
        <v>0</v>
      </c>
      <c r="C42" s="485" t="s">
        <v>515</v>
      </c>
      <c r="D42" s="419" t="s">
        <v>617</v>
      </c>
    </row>
    <row r="43" spans="1:4" ht="12.75" customHeight="1">
      <c r="A43" s="420" t="s">
        <v>607</v>
      </c>
      <c r="B43" s="382">
        <v>0</v>
      </c>
      <c r="C43" s="485" t="s">
        <v>400</v>
      </c>
      <c r="D43" s="419" t="s">
        <v>599</v>
      </c>
    </row>
    <row r="44" spans="1:4" ht="12.75" customHeight="1">
      <c r="A44" s="420" t="s">
        <v>607</v>
      </c>
      <c r="B44" s="382">
        <v>0</v>
      </c>
      <c r="C44" s="485" t="s">
        <v>565</v>
      </c>
      <c r="D44" s="419" t="s">
        <v>618</v>
      </c>
    </row>
    <row r="45" spans="1:4" ht="12.75" customHeight="1">
      <c r="A45" s="420" t="s">
        <v>607</v>
      </c>
      <c r="B45" s="382">
        <v>0</v>
      </c>
      <c r="C45" s="485" t="s">
        <v>403</v>
      </c>
      <c r="D45" s="419" t="s">
        <v>619</v>
      </c>
    </row>
    <row r="46" spans="1:4" ht="12.75" customHeight="1">
      <c r="A46" s="420" t="s">
        <v>607</v>
      </c>
      <c r="B46" s="382">
        <v>0</v>
      </c>
      <c r="C46" s="485" t="s">
        <v>405</v>
      </c>
      <c r="D46" s="419" t="s">
        <v>600</v>
      </c>
    </row>
    <row r="47" spans="1:4" ht="12.75" customHeight="1">
      <c r="A47" s="420" t="s">
        <v>607</v>
      </c>
      <c r="B47" s="382">
        <v>20</v>
      </c>
      <c r="C47" s="485" t="s">
        <v>620</v>
      </c>
      <c r="D47" s="419" t="s">
        <v>621</v>
      </c>
    </row>
    <row r="48" spans="1:4" ht="12.75" customHeight="1">
      <c r="A48" s="420" t="s">
        <v>607</v>
      </c>
      <c r="B48" s="382">
        <v>17</v>
      </c>
      <c r="C48" s="485" t="s">
        <v>471</v>
      </c>
      <c r="D48" s="419" t="s">
        <v>472</v>
      </c>
    </row>
    <row r="49" spans="1:4" ht="12.75" customHeight="1">
      <c r="A49" s="420" t="s">
        <v>607</v>
      </c>
      <c r="B49" s="382">
        <v>0</v>
      </c>
      <c r="C49" s="485" t="s">
        <v>473</v>
      </c>
      <c r="D49" s="419" t="s">
        <v>474</v>
      </c>
    </row>
    <row r="50" spans="1:4" ht="12.75" customHeight="1">
      <c r="A50" s="420" t="s">
        <v>607</v>
      </c>
      <c r="B50" s="382">
        <v>0</v>
      </c>
      <c r="C50" s="485" t="s">
        <v>371</v>
      </c>
      <c r="D50" s="419" t="s">
        <v>372</v>
      </c>
    </row>
    <row r="51" spans="1:4" ht="12.75" customHeight="1">
      <c r="A51" s="420" t="s">
        <v>607</v>
      </c>
      <c r="B51" s="382">
        <v>0</v>
      </c>
      <c r="C51" s="485" t="s">
        <v>477</v>
      </c>
      <c r="D51" s="419" t="s">
        <v>601</v>
      </c>
    </row>
    <row r="52" spans="1:4" ht="12.75" customHeight="1">
      <c r="A52" s="420" t="s">
        <v>607</v>
      </c>
      <c r="B52" s="382">
        <v>20</v>
      </c>
      <c r="C52" s="485" t="s">
        <v>479</v>
      </c>
      <c r="D52" s="419" t="s">
        <v>622</v>
      </c>
    </row>
    <row r="53" spans="1:4" ht="12.75" customHeight="1">
      <c r="A53" s="420" t="s">
        <v>607</v>
      </c>
      <c r="B53" s="382">
        <v>0</v>
      </c>
      <c r="C53" s="485" t="s">
        <v>481</v>
      </c>
      <c r="D53" s="419" t="s">
        <v>482</v>
      </c>
    </row>
    <row r="54" spans="1:4" ht="12.75" customHeight="1">
      <c r="A54" s="420" t="s">
        <v>607</v>
      </c>
      <c r="B54" s="382">
        <v>0</v>
      </c>
      <c r="C54" s="485" t="s">
        <v>517</v>
      </c>
      <c r="D54" s="419" t="s">
        <v>603</v>
      </c>
    </row>
    <row r="55" spans="1:4" ht="12.75" customHeight="1">
      <c r="A55" s="420" t="s">
        <v>623</v>
      </c>
      <c r="B55" s="382">
        <v>0</v>
      </c>
      <c r="C55" s="485" t="s">
        <v>388</v>
      </c>
      <c r="D55" s="419" t="s">
        <v>610</v>
      </c>
    </row>
    <row r="56" spans="1:4" ht="12.75" customHeight="1">
      <c r="A56" s="487" t="s">
        <v>623</v>
      </c>
      <c r="B56" s="382">
        <v>0</v>
      </c>
      <c r="C56" s="485" t="s">
        <v>458</v>
      </c>
      <c r="D56" s="419" t="s">
        <v>591</v>
      </c>
    </row>
    <row r="57" spans="1:4" ht="12.75" customHeight="1">
      <c r="A57" s="487" t="s">
        <v>623</v>
      </c>
      <c r="B57" s="382">
        <v>0</v>
      </c>
      <c r="C57" s="485" t="s">
        <v>394</v>
      </c>
      <c r="D57" s="419" t="s">
        <v>592</v>
      </c>
    </row>
    <row r="58" spans="1:4" ht="12.75" customHeight="1">
      <c r="A58" s="487" t="s">
        <v>623</v>
      </c>
      <c r="B58" s="382">
        <v>0</v>
      </c>
      <c r="C58" s="485" t="s">
        <v>612</v>
      </c>
      <c r="D58" s="419" t="s">
        <v>613</v>
      </c>
    </row>
    <row r="59" spans="1:4" ht="12.75" customHeight="1">
      <c r="A59" s="487" t="s">
        <v>623</v>
      </c>
      <c r="B59" s="382">
        <v>0</v>
      </c>
      <c r="C59" s="485" t="s">
        <v>571</v>
      </c>
      <c r="D59" s="419" t="s">
        <v>594</v>
      </c>
    </row>
    <row r="60" spans="1:4" ht="12.75" customHeight="1">
      <c r="A60" s="487" t="s">
        <v>623</v>
      </c>
      <c r="B60" s="382">
        <v>0</v>
      </c>
      <c r="C60" s="485" t="s">
        <v>496</v>
      </c>
      <c r="D60" s="419" t="s">
        <v>595</v>
      </c>
    </row>
    <row r="61" spans="1:4" ht="12.75" customHeight="1">
      <c r="A61" s="487" t="s">
        <v>623</v>
      </c>
      <c r="B61" s="382">
        <v>0</v>
      </c>
      <c r="C61" s="485" t="s">
        <v>369</v>
      </c>
      <c r="D61" s="419" t="s">
        <v>598</v>
      </c>
    </row>
    <row r="62" spans="1:4" ht="12.75" customHeight="1">
      <c r="A62" s="487" t="s">
        <v>623</v>
      </c>
      <c r="B62" s="382">
        <v>0</v>
      </c>
      <c r="C62" s="485" t="s">
        <v>462</v>
      </c>
      <c r="D62" s="419" t="s">
        <v>593</v>
      </c>
    </row>
    <row r="63" spans="1:4" ht="12.75" customHeight="1">
      <c r="A63" s="487" t="s">
        <v>624</v>
      </c>
      <c r="B63" s="382">
        <v>1400</v>
      </c>
      <c r="C63" s="485" t="s">
        <v>612</v>
      </c>
      <c r="D63" s="419" t="s">
        <v>613</v>
      </c>
    </row>
    <row r="64" spans="1:4" ht="12.75" customHeight="1">
      <c r="A64" s="487" t="s">
        <v>625</v>
      </c>
      <c r="B64" s="382">
        <v>0</v>
      </c>
      <c r="C64" s="485" t="s">
        <v>405</v>
      </c>
      <c r="D64" s="419" t="s">
        <v>600</v>
      </c>
    </row>
    <row r="65" spans="1:4" ht="12.75" customHeight="1">
      <c r="A65" s="487" t="s">
        <v>626</v>
      </c>
      <c r="B65" s="382">
        <v>0</v>
      </c>
      <c r="C65" s="485" t="s">
        <v>366</v>
      </c>
      <c r="D65" s="419" t="s">
        <v>608</v>
      </c>
    </row>
    <row r="66" spans="1:4" ht="12.75" customHeight="1">
      <c r="A66" s="487" t="s">
        <v>626</v>
      </c>
      <c r="B66" s="382">
        <f>(B8+B31)*0.25</f>
        <v>69.5</v>
      </c>
      <c r="C66" s="485" t="s">
        <v>332</v>
      </c>
      <c r="D66" s="419" t="s">
        <v>589</v>
      </c>
    </row>
    <row r="67" spans="1:4" ht="12.75" customHeight="1">
      <c r="A67" s="487" t="s">
        <v>626</v>
      </c>
      <c r="B67" s="382">
        <f>(B9+B32)*0.25</f>
        <v>35</v>
      </c>
      <c r="C67" s="485" t="s">
        <v>456</v>
      </c>
      <c r="D67" s="419" t="s">
        <v>590</v>
      </c>
    </row>
    <row r="68" spans="1:4" ht="12.75" customHeight="1">
      <c r="A68" s="487" t="s">
        <v>626</v>
      </c>
      <c r="B68" s="382">
        <f>(B33)*0.25/2</f>
        <v>6.25</v>
      </c>
      <c r="C68" s="485" t="s">
        <v>388</v>
      </c>
      <c r="D68" s="419" t="s">
        <v>610</v>
      </c>
    </row>
    <row r="69" spans="1:4" ht="12.75" customHeight="1">
      <c r="A69" s="487" t="s">
        <v>626</v>
      </c>
      <c r="B69" s="382">
        <f>(B10+B34)*0.25</f>
        <v>47</v>
      </c>
      <c r="C69" s="485" t="s">
        <v>458</v>
      </c>
      <c r="D69" s="419" t="s">
        <v>591</v>
      </c>
    </row>
    <row r="70" spans="1:4" ht="12.75" customHeight="1">
      <c r="A70" s="487" t="s">
        <v>626</v>
      </c>
      <c r="B70" s="382">
        <f>B63*0.25</f>
        <v>350</v>
      </c>
      <c r="C70" s="485" t="s">
        <v>612</v>
      </c>
      <c r="D70" s="419" t="s">
        <v>613</v>
      </c>
    </row>
    <row r="71" spans="1:4" ht="12.75" customHeight="1">
      <c r="A71" s="487" t="s">
        <v>626</v>
      </c>
      <c r="B71" s="382">
        <v>918</v>
      </c>
      <c r="C71" s="485" t="s">
        <v>394</v>
      </c>
      <c r="D71" s="419" t="s">
        <v>592</v>
      </c>
    </row>
    <row r="72" spans="1:4" ht="12.75" customHeight="1">
      <c r="A72" s="487" t="s">
        <v>626</v>
      </c>
      <c r="B72" s="382">
        <v>0</v>
      </c>
      <c r="C72" s="485" t="s">
        <v>460</v>
      </c>
      <c r="D72" s="419" t="s">
        <v>461</v>
      </c>
    </row>
    <row r="73" spans="1:4" ht="12.75" customHeight="1">
      <c r="A73" s="487" t="s">
        <v>626</v>
      </c>
      <c r="B73" s="382">
        <v>19</v>
      </c>
      <c r="C73" s="485" t="s">
        <v>462</v>
      </c>
      <c r="D73" s="419" t="s">
        <v>593</v>
      </c>
    </row>
    <row r="74" spans="1:4" ht="12.75" customHeight="1">
      <c r="A74" s="487" t="s">
        <v>626</v>
      </c>
      <c r="B74" s="382">
        <v>0</v>
      </c>
      <c r="C74" s="485" t="s">
        <v>466</v>
      </c>
      <c r="D74" s="419" t="s">
        <v>614</v>
      </c>
    </row>
    <row r="75" spans="1:4" ht="12.75" customHeight="1">
      <c r="A75" s="487" t="s">
        <v>626</v>
      </c>
      <c r="B75" s="382">
        <v>0</v>
      </c>
      <c r="C75" s="485" t="s">
        <v>615</v>
      </c>
      <c r="D75" s="419" t="s">
        <v>616</v>
      </c>
    </row>
    <row r="76" spans="1:4" ht="12.75" customHeight="1">
      <c r="A76" s="487" t="s">
        <v>626</v>
      </c>
      <c r="B76" s="382">
        <v>48</v>
      </c>
      <c r="C76" s="543" t="s">
        <v>335</v>
      </c>
      <c r="D76" s="544" t="s">
        <v>337</v>
      </c>
    </row>
    <row r="77" spans="1:4" ht="12.75" customHeight="1">
      <c r="A77" s="487" t="s">
        <v>626</v>
      </c>
      <c r="B77" s="382">
        <v>0</v>
      </c>
      <c r="C77" s="485" t="s">
        <v>571</v>
      </c>
      <c r="D77" s="419" t="s">
        <v>594</v>
      </c>
    </row>
    <row r="78" spans="1:4" ht="12.75" customHeight="1">
      <c r="A78" s="487" t="s">
        <v>626</v>
      </c>
      <c r="B78" s="382">
        <v>0</v>
      </c>
      <c r="C78" s="485" t="s">
        <v>496</v>
      </c>
      <c r="D78" s="419" t="s">
        <v>595</v>
      </c>
    </row>
    <row r="79" spans="1:4" ht="12.75" customHeight="1">
      <c r="A79" s="487" t="s">
        <v>626</v>
      </c>
      <c r="B79" s="382">
        <v>0</v>
      </c>
      <c r="C79" s="543" t="s">
        <v>515</v>
      </c>
      <c r="D79" s="544" t="s">
        <v>617</v>
      </c>
    </row>
    <row r="80" spans="1:4" ht="12.75" customHeight="1">
      <c r="A80" s="487" t="s">
        <v>626</v>
      </c>
      <c r="B80" s="382">
        <v>0</v>
      </c>
      <c r="C80" s="485" t="s">
        <v>596</v>
      </c>
      <c r="D80" s="419" t="s">
        <v>597</v>
      </c>
    </row>
    <row r="81" spans="1:4" ht="12.75" customHeight="1">
      <c r="A81" s="487" t="s">
        <v>626</v>
      </c>
      <c r="B81" s="382">
        <v>0</v>
      </c>
      <c r="C81" s="485" t="s">
        <v>369</v>
      </c>
      <c r="D81" s="419" t="s">
        <v>598</v>
      </c>
    </row>
    <row r="82" spans="1:4" ht="12.75" customHeight="1">
      <c r="A82" s="487" t="s">
        <v>626</v>
      </c>
      <c r="B82" s="382">
        <f>(B18+B43)*0.25</f>
        <v>121.25</v>
      </c>
      <c r="C82" s="485" t="s">
        <v>400</v>
      </c>
      <c r="D82" s="419" t="s">
        <v>599</v>
      </c>
    </row>
    <row r="83" spans="1:4" ht="12.75" customHeight="1">
      <c r="A83" s="487" t="s">
        <v>626</v>
      </c>
      <c r="B83" s="382">
        <v>0</v>
      </c>
      <c r="C83" s="485" t="s">
        <v>403</v>
      </c>
      <c r="D83" s="419" t="s">
        <v>619</v>
      </c>
    </row>
    <row r="84" spans="1:4" ht="12.75" customHeight="1">
      <c r="A84" s="487" t="s">
        <v>626</v>
      </c>
      <c r="B84" s="384">
        <f>(B19+B46)*0.25</f>
        <v>837.5</v>
      </c>
      <c r="C84" s="485" t="s">
        <v>405</v>
      </c>
      <c r="D84" s="419" t="s">
        <v>600</v>
      </c>
    </row>
    <row r="85" spans="1:4" ht="12.75" customHeight="1">
      <c r="A85" s="487" t="s">
        <v>626</v>
      </c>
      <c r="B85" s="382">
        <f>(B47)*0.25</f>
        <v>5</v>
      </c>
      <c r="C85" s="485" t="s">
        <v>620</v>
      </c>
      <c r="D85" s="419" t="s">
        <v>621</v>
      </c>
    </row>
    <row r="86" spans="1:4" ht="12.75" customHeight="1">
      <c r="A86" s="487" t="s">
        <v>626</v>
      </c>
      <c r="B86" s="382">
        <f>(B20+B48)*0.25</f>
        <v>4.25</v>
      </c>
      <c r="C86" s="485" t="s">
        <v>471</v>
      </c>
      <c r="D86" s="419" t="s">
        <v>472</v>
      </c>
    </row>
    <row r="87" spans="1:4" ht="12.75" customHeight="1">
      <c r="A87" s="487" t="s">
        <v>626</v>
      </c>
      <c r="B87" s="382">
        <v>0</v>
      </c>
      <c r="C87" s="485" t="s">
        <v>371</v>
      </c>
      <c r="D87" s="419" t="s">
        <v>372</v>
      </c>
    </row>
    <row r="88" spans="1:4" ht="12.75" customHeight="1">
      <c r="A88" s="487" t="s">
        <v>626</v>
      </c>
      <c r="B88" s="382">
        <v>0</v>
      </c>
      <c r="C88" s="485" t="s">
        <v>477</v>
      </c>
      <c r="D88" s="419" t="s">
        <v>601</v>
      </c>
    </row>
    <row r="89" spans="1:4" ht="12.75" customHeight="1">
      <c r="A89" s="487" t="s">
        <v>626</v>
      </c>
      <c r="B89" s="382">
        <f>(B52)*0.25</f>
        <v>5</v>
      </c>
      <c r="C89" s="485" t="s">
        <v>479</v>
      </c>
      <c r="D89" s="419" t="s">
        <v>622</v>
      </c>
    </row>
    <row r="90" spans="1:4" ht="12.75" customHeight="1">
      <c r="A90" s="487" t="s">
        <v>626</v>
      </c>
      <c r="B90" s="382">
        <v>0</v>
      </c>
      <c r="C90" s="485" t="s">
        <v>481</v>
      </c>
      <c r="D90" s="419" t="s">
        <v>482</v>
      </c>
    </row>
    <row r="91" spans="1:4" ht="12.75" customHeight="1">
      <c r="A91" s="487" t="s">
        <v>626</v>
      </c>
      <c r="B91" s="382">
        <v>125</v>
      </c>
      <c r="C91" s="485" t="s">
        <v>483</v>
      </c>
      <c r="D91" s="419" t="s">
        <v>602</v>
      </c>
    </row>
    <row r="92" spans="1:4" ht="12.75" customHeight="1">
      <c r="A92" s="487" t="s">
        <v>626</v>
      </c>
      <c r="B92" s="382">
        <v>0</v>
      </c>
      <c r="C92" s="485" t="s">
        <v>517</v>
      </c>
      <c r="D92" s="419" t="s">
        <v>603</v>
      </c>
    </row>
    <row r="93" spans="1:4" ht="12.75" customHeight="1">
      <c r="A93" s="487" t="s">
        <v>626</v>
      </c>
      <c r="B93" s="382">
        <v>0</v>
      </c>
      <c r="C93" s="485" t="s">
        <v>409</v>
      </c>
      <c r="D93" s="419" t="s">
        <v>604</v>
      </c>
    </row>
    <row r="94" spans="1:4" ht="12.75" customHeight="1">
      <c r="A94" s="487" t="s">
        <v>626</v>
      </c>
      <c r="B94" s="382">
        <f>B27*0.25</f>
        <v>100</v>
      </c>
      <c r="C94" s="485" t="s">
        <v>431</v>
      </c>
      <c r="D94" s="419" t="s">
        <v>605</v>
      </c>
    </row>
    <row r="95" spans="1:4" ht="12.75" customHeight="1">
      <c r="A95" s="487" t="s">
        <v>627</v>
      </c>
      <c r="B95" s="382">
        <v>0</v>
      </c>
      <c r="C95" s="485" t="s">
        <v>366</v>
      </c>
      <c r="D95" s="419" t="s">
        <v>608</v>
      </c>
    </row>
    <row r="96" spans="1:4" ht="12.75" customHeight="1">
      <c r="A96" s="487" t="s">
        <v>627</v>
      </c>
      <c r="B96" s="382">
        <f>(B8+B31)*0.09</f>
        <v>25.02</v>
      </c>
      <c r="C96" s="485" t="s">
        <v>332</v>
      </c>
      <c r="D96" s="419" t="s">
        <v>589</v>
      </c>
    </row>
    <row r="97" spans="1:4" ht="12.75" customHeight="1">
      <c r="A97" s="487" t="s">
        <v>627</v>
      </c>
      <c r="B97" s="382">
        <f>(B9+B32)*0.09</f>
        <v>12.6</v>
      </c>
      <c r="C97" s="485" t="s">
        <v>456</v>
      </c>
      <c r="D97" s="419" t="s">
        <v>590</v>
      </c>
    </row>
    <row r="98" spans="1:4" ht="12.75" customHeight="1">
      <c r="A98" s="487" t="s">
        <v>627</v>
      </c>
      <c r="B98" s="382">
        <f>B33*0.09/2</f>
        <v>2.25</v>
      </c>
      <c r="C98" s="485" t="s">
        <v>388</v>
      </c>
      <c r="D98" s="419" t="s">
        <v>610</v>
      </c>
    </row>
    <row r="99" spans="1:4" ht="12.75" customHeight="1">
      <c r="A99" s="487" t="s">
        <v>627</v>
      </c>
      <c r="B99" s="382">
        <f>(B10+B34)*0.09</f>
        <v>16.919999999999998</v>
      </c>
      <c r="C99" s="485" t="s">
        <v>458</v>
      </c>
      <c r="D99" s="419" t="s">
        <v>591</v>
      </c>
    </row>
    <row r="100" spans="1:4" ht="12.75" customHeight="1">
      <c r="A100" s="487" t="s">
        <v>627</v>
      </c>
      <c r="B100" s="382">
        <f>B63*0.09</f>
        <v>126</v>
      </c>
      <c r="C100" s="485" t="s">
        <v>612</v>
      </c>
      <c r="D100" s="419" t="s">
        <v>613</v>
      </c>
    </row>
    <row r="101" spans="1:4" ht="12.75" customHeight="1">
      <c r="A101" s="487" t="s">
        <v>627</v>
      </c>
      <c r="B101" s="382">
        <f>(B11+B36)*0.09</f>
        <v>388.08</v>
      </c>
      <c r="C101" s="485" t="s">
        <v>394</v>
      </c>
      <c r="D101" s="419" t="s">
        <v>592</v>
      </c>
    </row>
    <row r="102" spans="1:4" ht="12.75" customHeight="1">
      <c r="A102" s="487" t="s">
        <v>627</v>
      </c>
      <c r="B102" s="382">
        <v>0</v>
      </c>
      <c r="C102" s="485" t="s">
        <v>460</v>
      </c>
      <c r="D102" s="419" t="s">
        <v>461</v>
      </c>
    </row>
    <row r="103" spans="1:4" ht="12.75" customHeight="1">
      <c r="A103" s="487" t="s">
        <v>627</v>
      </c>
      <c r="B103" s="382">
        <v>7</v>
      </c>
      <c r="C103" s="485" t="s">
        <v>462</v>
      </c>
      <c r="D103" s="419" t="s">
        <v>593</v>
      </c>
    </row>
    <row r="104" spans="1:4" ht="12.75" customHeight="1">
      <c r="A104" s="487" t="s">
        <v>627</v>
      </c>
      <c r="B104" s="382">
        <v>0</v>
      </c>
      <c r="C104" s="485" t="s">
        <v>466</v>
      </c>
      <c r="D104" s="419" t="s">
        <v>614</v>
      </c>
    </row>
    <row r="105" spans="1:4" ht="12.75" customHeight="1">
      <c r="A105" s="487" t="s">
        <v>627</v>
      </c>
      <c r="B105" s="382">
        <v>0</v>
      </c>
      <c r="C105" s="485" t="s">
        <v>615</v>
      </c>
      <c r="D105" s="419" t="s">
        <v>616</v>
      </c>
    </row>
    <row r="106" spans="1:4" ht="12.75" customHeight="1">
      <c r="A106" s="487" t="s">
        <v>627</v>
      </c>
      <c r="B106" s="382">
        <v>17</v>
      </c>
      <c r="C106" s="543" t="s">
        <v>335</v>
      </c>
      <c r="D106" s="544" t="s">
        <v>337</v>
      </c>
    </row>
    <row r="107" spans="1:4" ht="12.75" customHeight="1">
      <c r="A107" s="487" t="s">
        <v>627</v>
      </c>
      <c r="B107" s="382">
        <v>0</v>
      </c>
      <c r="C107" s="485" t="s">
        <v>571</v>
      </c>
      <c r="D107" s="419" t="s">
        <v>594</v>
      </c>
    </row>
    <row r="108" spans="1:4" ht="12.75" customHeight="1">
      <c r="A108" s="487" t="s">
        <v>627</v>
      </c>
      <c r="B108" s="382">
        <v>0</v>
      </c>
      <c r="C108" s="485" t="s">
        <v>496</v>
      </c>
      <c r="D108" s="419" t="s">
        <v>595</v>
      </c>
    </row>
    <row r="109" spans="1:4" ht="12.75" customHeight="1">
      <c r="A109" s="487" t="s">
        <v>627</v>
      </c>
      <c r="B109" s="382">
        <v>0</v>
      </c>
      <c r="C109" s="543" t="s">
        <v>515</v>
      </c>
      <c r="D109" s="544" t="s">
        <v>617</v>
      </c>
    </row>
    <row r="110" spans="1:4" ht="12.75" customHeight="1">
      <c r="A110" s="487" t="s">
        <v>627</v>
      </c>
      <c r="B110" s="382">
        <v>0</v>
      </c>
      <c r="C110" s="485" t="s">
        <v>596</v>
      </c>
      <c r="D110" s="419" t="s">
        <v>597</v>
      </c>
    </row>
    <row r="111" spans="1:4" ht="12.75" customHeight="1">
      <c r="A111" s="487" t="s">
        <v>627</v>
      </c>
      <c r="B111" s="382">
        <v>0</v>
      </c>
      <c r="C111" s="485" t="s">
        <v>369</v>
      </c>
      <c r="D111" s="419" t="s">
        <v>598</v>
      </c>
    </row>
    <row r="112" spans="1:4" ht="12.75" customHeight="1">
      <c r="A112" s="487" t="s">
        <v>627</v>
      </c>
      <c r="B112" s="382">
        <f>(B18+B43)*0.09</f>
        <v>43.65</v>
      </c>
      <c r="C112" s="485" t="s">
        <v>400</v>
      </c>
      <c r="D112" s="419" t="s">
        <v>599</v>
      </c>
    </row>
    <row r="113" spans="1:4" ht="12.75" customHeight="1">
      <c r="A113" s="487" t="s">
        <v>627</v>
      </c>
      <c r="B113" s="399">
        <v>0</v>
      </c>
      <c r="C113" s="485" t="s">
        <v>403</v>
      </c>
      <c r="D113" s="419" t="s">
        <v>619</v>
      </c>
    </row>
    <row r="114" spans="1:4" ht="12.75" customHeight="1">
      <c r="A114" s="487" t="s">
        <v>627</v>
      </c>
      <c r="B114" s="384">
        <f>(B19+B46)*0.09</f>
        <v>301.5</v>
      </c>
      <c r="C114" s="485" t="s">
        <v>405</v>
      </c>
      <c r="D114" s="419" t="s">
        <v>600</v>
      </c>
    </row>
    <row r="115" spans="1:4" ht="12.75" customHeight="1">
      <c r="A115" s="487" t="s">
        <v>627</v>
      </c>
      <c r="B115" s="382">
        <f>(B47)*0.09</f>
        <v>1.7999999999999998</v>
      </c>
      <c r="C115" s="485" t="s">
        <v>620</v>
      </c>
      <c r="D115" s="419" t="s">
        <v>621</v>
      </c>
    </row>
    <row r="116" spans="1:4" ht="12.75" customHeight="1">
      <c r="A116" s="487" t="s">
        <v>627</v>
      </c>
      <c r="B116" s="382">
        <f>(B20+B48)*0.09</f>
        <v>1.53</v>
      </c>
      <c r="C116" s="485" t="s">
        <v>471</v>
      </c>
      <c r="D116" s="419" t="s">
        <v>472</v>
      </c>
    </row>
    <row r="117" spans="1:4" ht="12.75" customHeight="1">
      <c r="A117" s="487" t="s">
        <v>627</v>
      </c>
      <c r="B117" s="382">
        <v>0</v>
      </c>
      <c r="C117" s="485" t="s">
        <v>371</v>
      </c>
      <c r="D117" s="419" t="s">
        <v>372</v>
      </c>
    </row>
    <row r="118" spans="1:4" ht="12.75" customHeight="1">
      <c r="A118" s="487" t="s">
        <v>627</v>
      </c>
      <c r="B118" s="382">
        <f>(B22+B51)*0.09</f>
        <v>0</v>
      </c>
      <c r="C118" s="485" t="s">
        <v>477</v>
      </c>
      <c r="D118" s="419" t="s">
        <v>601</v>
      </c>
    </row>
    <row r="119" spans="1:4" ht="12.75" customHeight="1">
      <c r="A119" s="487" t="s">
        <v>627</v>
      </c>
      <c r="B119" s="382">
        <f>(B52)*0.09</f>
        <v>1.7999999999999998</v>
      </c>
      <c r="C119" s="485" t="s">
        <v>479</v>
      </c>
      <c r="D119" s="419" t="s">
        <v>622</v>
      </c>
    </row>
    <row r="120" spans="1:4" ht="12.75" customHeight="1">
      <c r="A120" s="487" t="s">
        <v>627</v>
      </c>
      <c r="B120" s="384">
        <v>0</v>
      </c>
      <c r="C120" s="485" t="s">
        <v>481</v>
      </c>
      <c r="D120" s="401" t="s">
        <v>482</v>
      </c>
    </row>
    <row r="121" spans="1:4" ht="12.75" customHeight="1">
      <c r="A121" s="487" t="s">
        <v>627</v>
      </c>
      <c r="B121" s="384">
        <f>(B24)*0.09</f>
        <v>45</v>
      </c>
      <c r="C121" s="485" t="s">
        <v>483</v>
      </c>
      <c r="D121" s="419" t="s">
        <v>602</v>
      </c>
    </row>
    <row r="122" spans="1:4" ht="12.75" customHeight="1">
      <c r="A122" s="487" t="s">
        <v>627</v>
      </c>
      <c r="B122" s="384">
        <v>0</v>
      </c>
      <c r="C122" s="485" t="s">
        <v>517</v>
      </c>
      <c r="D122" s="419" t="s">
        <v>603</v>
      </c>
    </row>
    <row r="123" spans="1:4" ht="12.75" customHeight="1">
      <c r="A123" s="487" t="s">
        <v>627</v>
      </c>
      <c r="B123" s="384">
        <v>0</v>
      </c>
      <c r="C123" s="485" t="s">
        <v>409</v>
      </c>
      <c r="D123" s="419" t="s">
        <v>604</v>
      </c>
    </row>
    <row r="124" spans="1:4" ht="12.75" customHeight="1">
      <c r="A124" s="487" t="s">
        <v>627</v>
      </c>
      <c r="B124" s="384">
        <f>B27*0.09</f>
        <v>36</v>
      </c>
      <c r="C124" s="485" t="s">
        <v>431</v>
      </c>
      <c r="D124" s="419" t="s">
        <v>605</v>
      </c>
    </row>
    <row r="125" spans="1:4" ht="12.75" customHeight="1">
      <c r="A125" s="488" t="s">
        <v>628</v>
      </c>
      <c r="B125" s="384">
        <v>80</v>
      </c>
      <c r="C125" s="485" t="s">
        <v>394</v>
      </c>
      <c r="D125" s="419" t="s">
        <v>592</v>
      </c>
    </row>
    <row r="126" spans="1:4" ht="12.75" customHeight="1">
      <c r="A126" s="488" t="s">
        <v>629</v>
      </c>
      <c r="B126" s="384">
        <v>0</v>
      </c>
      <c r="C126" s="489" t="s">
        <v>458</v>
      </c>
      <c r="D126" s="401" t="s">
        <v>591</v>
      </c>
    </row>
    <row r="127" spans="1:4" ht="12.75" customHeight="1">
      <c r="A127" s="488" t="s">
        <v>629</v>
      </c>
      <c r="B127" s="384">
        <v>1</v>
      </c>
      <c r="C127" s="489" t="s">
        <v>462</v>
      </c>
      <c r="D127" s="401" t="s">
        <v>593</v>
      </c>
    </row>
    <row r="128" spans="1:4" ht="12.75" customHeight="1" thickBot="1">
      <c r="A128" s="488" t="s">
        <v>629</v>
      </c>
      <c r="B128" s="425">
        <v>0</v>
      </c>
      <c r="C128" s="490" t="s">
        <v>571</v>
      </c>
      <c r="D128" s="491" t="s">
        <v>594</v>
      </c>
    </row>
    <row r="129" spans="1:4" ht="13.5" thickBot="1">
      <c r="A129" s="492" t="s">
        <v>263</v>
      </c>
      <c r="B129" s="407">
        <f>SUM(B8:B128)</f>
        <v>15383.9</v>
      </c>
      <c r="C129" s="426"/>
      <c r="D129" s="493"/>
    </row>
    <row r="130" spans="1:3" ht="7.5" customHeight="1">
      <c r="A130" s="494"/>
      <c r="B130" s="495"/>
      <c r="C130" s="411"/>
    </row>
    <row r="131" spans="1:3" ht="8.25" customHeight="1">
      <c r="A131" s="494"/>
      <c r="B131" s="495"/>
      <c r="C131" s="411"/>
    </row>
    <row r="132" spans="1:3" ht="12.75">
      <c r="A132" s="494"/>
      <c r="B132" s="495"/>
      <c r="C132" s="411"/>
    </row>
    <row r="133" spans="1:3" ht="12.75">
      <c r="A133" s="494"/>
      <c r="B133" s="495"/>
      <c r="C133" s="411"/>
    </row>
    <row r="134" spans="1:3" ht="19.5" thickBot="1">
      <c r="A134" s="409" t="s">
        <v>630</v>
      </c>
      <c r="B134" s="496"/>
      <c r="C134" s="411"/>
    </row>
    <row r="135" spans="1:4" ht="12.75">
      <c r="A135" s="392" t="s">
        <v>352</v>
      </c>
      <c r="B135" s="393" t="s">
        <v>855</v>
      </c>
      <c r="C135" s="497" t="s">
        <v>353</v>
      </c>
      <c r="D135" s="392" t="s">
        <v>354</v>
      </c>
    </row>
    <row r="136" spans="1:4" ht="13.5" thickBot="1">
      <c r="A136" s="395"/>
      <c r="B136" s="396" t="s">
        <v>848</v>
      </c>
      <c r="C136" s="396" t="s">
        <v>355</v>
      </c>
      <c r="D136" s="395"/>
    </row>
    <row r="137" spans="1:4" ht="12.75">
      <c r="A137" s="472" t="s">
        <v>631</v>
      </c>
      <c r="B137" s="482">
        <v>35</v>
      </c>
      <c r="C137" s="418" t="s">
        <v>458</v>
      </c>
      <c r="D137" s="458" t="s">
        <v>591</v>
      </c>
    </row>
    <row r="138" spans="1:4" ht="12.75">
      <c r="A138" s="472" t="s">
        <v>631</v>
      </c>
      <c r="B138" s="482">
        <v>0</v>
      </c>
      <c r="C138" s="418" t="s">
        <v>596</v>
      </c>
      <c r="D138" s="419" t="s">
        <v>597</v>
      </c>
    </row>
    <row r="139" spans="1:4" ht="12.75">
      <c r="A139" s="420" t="s">
        <v>631</v>
      </c>
      <c r="B139" s="382">
        <v>0</v>
      </c>
      <c r="C139" s="421" t="s">
        <v>400</v>
      </c>
      <c r="D139" s="419" t="s">
        <v>599</v>
      </c>
    </row>
    <row r="140" spans="1:4" ht="12.75">
      <c r="A140" s="420" t="s">
        <v>631</v>
      </c>
      <c r="B140" s="382">
        <v>0</v>
      </c>
      <c r="C140" s="421" t="s">
        <v>390</v>
      </c>
      <c r="D140" s="419" t="s">
        <v>632</v>
      </c>
    </row>
    <row r="141" spans="1:4" ht="12.75">
      <c r="A141" s="420" t="s">
        <v>631</v>
      </c>
      <c r="B141" s="382">
        <v>0</v>
      </c>
      <c r="C141" s="421" t="s">
        <v>492</v>
      </c>
      <c r="D141" s="419" t="s">
        <v>633</v>
      </c>
    </row>
    <row r="142" spans="1:4" ht="12.75">
      <c r="A142" s="420" t="s">
        <v>631</v>
      </c>
      <c r="B142" s="382">
        <v>0</v>
      </c>
      <c r="C142" s="421" t="s">
        <v>634</v>
      </c>
      <c r="D142" s="419" t="s">
        <v>635</v>
      </c>
    </row>
    <row r="143" spans="1:4" ht="12.75">
      <c r="A143" s="420" t="s">
        <v>631</v>
      </c>
      <c r="B143" s="382">
        <v>0</v>
      </c>
      <c r="C143" s="421" t="s">
        <v>571</v>
      </c>
      <c r="D143" s="419" t="s">
        <v>636</v>
      </c>
    </row>
    <row r="144" spans="1:4" ht="12.75">
      <c r="A144" s="420" t="s">
        <v>631</v>
      </c>
      <c r="B144" s="382">
        <v>0</v>
      </c>
      <c r="C144" s="421" t="s">
        <v>496</v>
      </c>
      <c r="D144" s="419" t="s">
        <v>595</v>
      </c>
    </row>
    <row r="145" spans="1:4" ht="12.75">
      <c r="A145" s="420" t="s">
        <v>631</v>
      </c>
      <c r="B145" s="382">
        <v>30</v>
      </c>
      <c r="C145" s="421" t="s">
        <v>405</v>
      </c>
      <c r="D145" s="419" t="s">
        <v>600</v>
      </c>
    </row>
    <row r="146" spans="1:4" ht="12.75">
      <c r="A146" s="420" t="s">
        <v>631</v>
      </c>
      <c r="B146" s="382">
        <v>0</v>
      </c>
      <c r="C146" s="421" t="s">
        <v>443</v>
      </c>
      <c r="D146" s="419" t="s">
        <v>637</v>
      </c>
    </row>
    <row r="147" spans="1:4" ht="12.75">
      <c r="A147" s="420" t="s">
        <v>631</v>
      </c>
      <c r="B147" s="382">
        <v>0</v>
      </c>
      <c r="C147" s="421" t="s">
        <v>471</v>
      </c>
      <c r="D147" s="419" t="s">
        <v>472</v>
      </c>
    </row>
    <row r="148" spans="1:4" ht="12.75">
      <c r="A148" s="420" t="s">
        <v>631</v>
      </c>
      <c r="B148" s="382">
        <v>0</v>
      </c>
      <c r="C148" s="421" t="s">
        <v>481</v>
      </c>
      <c r="D148" s="401" t="s">
        <v>482</v>
      </c>
    </row>
    <row r="149" spans="1:4" ht="12.75">
      <c r="A149" s="420" t="s">
        <v>631</v>
      </c>
      <c r="B149" s="382">
        <v>0</v>
      </c>
      <c r="C149" s="421" t="s">
        <v>479</v>
      </c>
      <c r="D149" s="419" t="s">
        <v>622</v>
      </c>
    </row>
    <row r="150" spans="1:4" ht="12.75">
      <c r="A150" s="460">
        <v>5131</v>
      </c>
      <c r="B150" s="382">
        <v>0</v>
      </c>
      <c r="C150" s="485" t="s">
        <v>638</v>
      </c>
      <c r="D150" s="419" t="s">
        <v>669</v>
      </c>
    </row>
    <row r="151" spans="1:4" ht="12.75">
      <c r="A151" s="420" t="s">
        <v>670</v>
      </c>
      <c r="B151" s="382">
        <v>0</v>
      </c>
      <c r="C151" s="485" t="s">
        <v>332</v>
      </c>
      <c r="D151" s="419" t="s">
        <v>589</v>
      </c>
    </row>
    <row r="152" spans="1:4" ht="12.75">
      <c r="A152" s="420" t="s">
        <v>670</v>
      </c>
      <c r="B152" s="382">
        <v>5</v>
      </c>
      <c r="C152" s="485" t="s">
        <v>456</v>
      </c>
      <c r="D152" s="419" t="s">
        <v>590</v>
      </c>
    </row>
    <row r="153" spans="1:4" ht="12.75">
      <c r="A153" s="420" t="s">
        <v>670</v>
      </c>
      <c r="B153" s="382">
        <v>0</v>
      </c>
      <c r="C153" s="485" t="s">
        <v>388</v>
      </c>
      <c r="D153" s="419" t="s">
        <v>610</v>
      </c>
    </row>
    <row r="154" spans="1:4" ht="12.75">
      <c r="A154" s="420" t="s">
        <v>670</v>
      </c>
      <c r="B154" s="382">
        <v>0</v>
      </c>
      <c r="C154" s="485" t="s">
        <v>615</v>
      </c>
      <c r="D154" s="419" t="s">
        <v>616</v>
      </c>
    </row>
    <row r="155" spans="1:4" ht="12.75">
      <c r="A155" s="420" t="s">
        <v>670</v>
      </c>
      <c r="B155" s="382">
        <v>0</v>
      </c>
      <c r="C155" s="485" t="s">
        <v>458</v>
      </c>
      <c r="D155" s="419" t="s">
        <v>591</v>
      </c>
    </row>
    <row r="156" spans="1:4" ht="12.75">
      <c r="A156" s="420" t="s">
        <v>670</v>
      </c>
      <c r="B156" s="399">
        <v>100</v>
      </c>
      <c r="C156" s="485" t="s">
        <v>394</v>
      </c>
      <c r="D156" s="419" t="s">
        <v>592</v>
      </c>
    </row>
    <row r="157" spans="1:4" ht="12.75">
      <c r="A157" s="420" t="s">
        <v>670</v>
      </c>
      <c r="B157" s="382">
        <v>0</v>
      </c>
      <c r="C157" s="485" t="s">
        <v>553</v>
      </c>
      <c r="D157" s="419" t="s">
        <v>671</v>
      </c>
    </row>
    <row r="158" spans="1:4" ht="12.75">
      <c r="A158" s="420" t="s">
        <v>670</v>
      </c>
      <c r="B158" s="382">
        <v>0</v>
      </c>
      <c r="C158" s="485" t="s">
        <v>390</v>
      </c>
      <c r="D158" s="419" t="s">
        <v>632</v>
      </c>
    </row>
    <row r="159" spans="1:4" ht="12.75">
      <c r="A159" s="420" t="s">
        <v>670</v>
      </c>
      <c r="B159" s="382">
        <v>0</v>
      </c>
      <c r="C159" s="485" t="s">
        <v>462</v>
      </c>
      <c r="D159" s="419" t="s">
        <v>593</v>
      </c>
    </row>
    <row r="160" spans="1:4" ht="12.75">
      <c r="A160" s="420" t="s">
        <v>670</v>
      </c>
      <c r="B160" s="382">
        <v>0</v>
      </c>
      <c r="C160" s="485" t="s">
        <v>464</v>
      </c>
      <c r="D160" s="419" t="s">
        <v>672</v>
      </c>
    </row>
    <row r="161" spans="1:4" ht="12.75">
      <c r="A161" s="420" t="s">
        <v>670</v>
      </c>
      <c r="B161" s="382">
        <v>0</v>
      </c>
      <c r="C161" s="485" t="s">
        <v>571</v>
      </c>
      <c r="D161" s="419" t="s">
        <v>594</v>
      </c>
    </row>
    <row r="162" spans="1:4" ht="12.75">
      <c r="A162" s="420" t="s">
        <v>670</v>
      </c>
      <c r="B162" s="382">
        <v>0</v>
      </c>
      <c r="C162" s="485" t="s">
        <v>496</v>
      </c>
      <c r="D162" s="419" t="s">
        <v>595</v>
      </c>
    </row>
    <row r="163" spans="1:4" ht="12.75">
      <c r="A163" s="420" t="s">
        <v>670</v>
      </c>
      <c r="B163" s="382">
        <v>0</v>
      </c>
      <c r="C163" s="485" t="s">
        <v>515</v>
      </c>
      <c r="D163" s="419" t="s">
        <v>673</v>
      </c>
    </row>
    <row r="164" spans="1:4" ht="12.75">
      <c r="A164" s="420" t="s">
        <v>670</v>
      </c>
      <c r="B164" s="382">
        <v>0</v>
      </c>
      <c r="C164" s="543" t="s">
        <v>443</v>
      </c>
      <c r="D164" s="544" t="s">
        <v>637</v>
      </c>
    </row>
    <row r="165" spans="1:4" ht="12.75">
      <c r="A165" s="420" t="s">
        <v>670</v>
      </c>
      <c r="B165" s="382">
        <v>0</v>
      </c>
      <c r="C165" s="485" t="s">
        <v>620</v>
      </c>
      <c r="D165" s="419" t="s">
        <v>621</v>
      </c>
    </row>
    <row r="166" spans="1:4" ht="12.75">
      <c r="A166" s="420" t="s">
        <v>670</v>
      </c>
      <c r="B166" s="382">
        <v>0</v>
      </c>
      <c r="C166" s="485" t="s">
        <v>596</v>
      </c>
      <c r="D166" s="419" t="s">
        <v>597</v>
      </c>
    </row>
    <row r="167" spans="1:4" ht="12.75">
      <c r="A167" s="420" t="s">
        <v>670</v>
      </c>
      <c r="B167" s="382">
        <v>0</v>
      </c>
      <c r="C167" s="485" t="s">
        <v>369</v>
      </c>
      <c r="D167" s="419" t="s">
        <v>598</v>
      </c>
    </row>
    <row r="168" spans="1:4" ht="12.75">
      <c r="A168" s="420" t="s">
        <v>670</v>
      </c>
      <c r="B168" s="382">
        <v>0</v>
      </c>
      <c r="C168" s="485" t="s">
        <v>400</v>
      </c>
      <c r="D168" s="419" t="s">
        <v>599</v>
      </c>
    </row>
    <row r="169" spans="1:4" ht="12.75">
      <c r="A169" s="420" t="s">
        <v>670</v>
      </c>
      <c r="B169" s="382">
        <v>0</v>
      </c>
      <c r="C169" s="485" t="s">
        <v>565</v>
      </c>
      <c r="D169" s="419" t="s">
        <v>674</v>
      </c>
    </row>
    <row r="170" spans="1:4" ht="12.75">
      <c r="A170" s="420" t="s">
        <v>670</v>
      </c>
      <c r="B170" s="382">
        <v>0</v>
      </c>
      <c r="C170" s="485" t="s">
        <v>405</v>
      </c>
      <c r="D170" s="419" t="s">
        <v>600</v>
      </c>
    </row>
    <row r="171" spans="1:4" ht="12.75">
      <c r="A171" s="420" t="s">
        <v>670</v>
      </c>
      <c r="B171" s="382">
        <v>0</v>
      </c>
      <c r="C171" s="485" t="s">
        <v>471</v>
      </c>
      <c r="D171" s="419" t="s">
        <v>472</v>
      </c>
    </row>
    <row r="172" spans="1:4" ht="12.75">
      <c r="A172" s="420" t="s">
        <v>670</v>
      </c>
      <c r="B172" s="382">
        <v>0</v>
      </c>
      <c r="C172" s="485" t="s">
        <v>473</v>
      </c>
      <c r="D172" s="419" t="s">
        <v>474</v>
      </c>
    </row>
    <row r="173" spans="1:4" ht="12.75">
      <c r="A173" s="420" t="s">
        <v>670</v>
      </c>
      <c r="B173" s="382">
        <v>0</v>
      </c>
      <c r="C173" s="485" t="s">
        <v>675</v>
      </c>
      <c r="D173" s="419" t="s">
        <v>676</v>
      </c>
    </row>
    <row r="174" spans="1:4" ht="12.75">
      <c r="A174" s="420" t="s">
        <v>670</v>
      </c>
      <c r="B174" s="382">
        <v>0</v>
      </c>
      <c r="C174" s="485" t="s">
        <v>477</v>
      </c>
      <c r="D174" s="419" t="s">
        <v>601</v>
      </c>
    </row>
    <row r="175" spans="1:4" ht="12.75">
      <c r="A175" s="420" t="s">
        <v>670</v>
      </c>
      <c r="B175" s="382">
        <v>0</v>
      </c>
      <c r="C175" s="485" t="s">
        <v>479</v>
      </c>
      <c r="D175" s="419" t="s">
        <v>622</v>
      </c>
    </row>
    <row r="176" spans="1:4" ht="12.75">
      <c r="A176" s="420" t="s">
        <v>670</v>
      </c>
      <c r="B176" s="382">
        <v>0</v>
      </c>
      <c r="C176" s="485" t="s">
        <v>481</v>
      </c>
      <c r="D176" s="401" t="s">
        <v>482</v>
      </c>
    </row>
    <row r="177" spans="1:4" ht="12.75">
      <c r="A177" s="420" t="s">
        <v>670</v>
      </c>
      <c r="B177" s="382">
        <v>0</v>
      </c>
      <c r="C177" s="485" t="s">
        <v>431</v>
      </c>
      <c r="D177" s="419" t="s">
        <v>605</v>
      </c>
    </row>
    <row r="178" spans="1:4" ht="12.75">
      <c r="A178" s="420" t="s">
        <v>670</v>
      </c>
      <c r="B178" s="382">
        <v>0</v>
      </c>
      <c r="C178" s="485" t="s">
        <v>433</v>
      </c>
      <c r="D178" s="401" t="s">
        <v>677</v>
      </c>
    </row>
    <row r="179" spans="1:4" ht="12.75">
      <c r="A179" s="420" t="s">
        <v>670</v>
      </c>
      <c r="B179" s="382">
        <v>0</v>
      </c>
      <c r="C179" s="485" t="s">
        <v>409</v>
      </c>
      <c r="D179" s="419" t="s">
        <v>604</v>
      </c>
    </row>
    <row r="180" spans="1:4" ht="12.75">
      <c r="A180" s="420" t="s">
        <v>678</v>
      </c>
      <c r="B180" s="382">
        <v>0</v>
      </c>
      <c r="C180" s="485" t="s">
        <v>462</v>
      </c>
      <c r="D180" s="419" t="s">
        <v>593</v>
      </c>
    </row>
    <row r="181" spans="1:4" ht="12.75">
      <c r="A181" s="420" t="s">
        <v>679</v>
      </c>
      <c r="B181" s="382">
        <v>0</v>
      </c>
      <c r="C181" s="485" t="s">
        <v>455</v>
      </c>
      <c r="D181" s="498" t="s">
        <v>680</v>
      </c>
    </row>
    <row r="182" spans="1:4" ht="12.75">
      <c r="A182" s="420" t="s">
        <v>679</v>
      </c>
      <c r="B182" s="382">
        <v>0</v>
      </c>
      <c r="C182" s="485" t="s">
        <v>332</v>
      </c>
      <c r="D182" s="419" t="s">
        <v>589</v>
      </c>
    </row>
    <row r="183" spans="1:4" ht="12.75">
      <c r="A183" s="420" t="s">
        <v>679</v>
      </c>
      <c r="B183" s="382">
        <v>0</v>
      </c>
      <c r="C183" s="485" t="s">
        <v>634</v>
      </c>
      <c r="D183" s="419" t="s">
        <v>635</v>
      </c>
    </row>
    <row r="184" spans="1:4" ht="12.75">
      <c r="A184" s="420" t="s">
        <v>679</v>
      </c>
      <c r="B184" s="382">
        <v>65</v>
      </c>
      <c r="C184" s="485" t="s">
        <v>456</v>
      </c>
      <c r="D184" s="419" t="s">
        <v>590</v>
      </c>
    </row>
    <row r="185" spans="1:4" ht="12.75">
      <c r="A185" s="420" t="s">
        <v>679</v>
      </c>
      <c r="B185" s="382">
        <v>0</v>
      </c>
      <c r="C185" s="485" t="s">
        <v>388</v>
      </c>
      <c r="D185" s="419" t="s">
        <v>610</v>
      </c>
    </row>
    <row r="186" spans="1:4" ht="12.75">
      <c r="A186" s="420" t="s">
        <v>679</v>
      </c>
      <c r="B186" s="382">
        <v>0</v>
      </c>
      <c r="C186" s="485" t="s">
        <v>458</v>
      </c>
      <c r="D186" s="419" t="s">
        <v>591</v>
      </c>
    </row>
    <row r="187" spans="1:4" ht="12.75">
      <c r="A187" s="420" t="s">
        <v>679</v>
      </c>
      <c r="B187" s="382">
        <v>15</v>
      </c>
      <c r="C187" s="485" t="s">
        <v>394</v>
      </c>
      <c r="D187" s="419" t="s">
        <v>592</v>
      </c>
    </row>
    <row r="188" spans="1:4" ht="12.75">
      <c r="A188" s="420" t="s">
        <v>679</v>
      </c>
      <c r="B188" s="382">
        <v>10</v>
      </c>
      <c r="C188" s="485" t="s">
        <v>462</v>
      </c>
      <c r="D188" s="419" t="s">
        <v>593</v>
      </c>
    </row>
    <row r="189" spans="1:4" ht="12.75">
      <c r="A189" s="420" t="s">
        <v>679</v>
      </c>
      <c r="B189" s="382">
        <v>0</v>
      </c>
      <c r="C189" s="485" t="s">
        <v>615</v>
      </c>
      <c r="D189" s="419" t="s">
        <v>616</v>
      </c>
    </row>
    <row r="190" spans="1:4" ht="12.75">
      <c r="A190" s="420" t="s">
        <v>679</v>
      </c>
      <c r="B190" s="382">
        <v>0</v>
      </c>
      <c r="C190" s="485" t="s">
        <v>596</v>
      </c>
      <c r="D190" s="419" t="s">
        <v>597</v>
      </c>
    </row>
    <row r="191" spans="1:4" ht="12.75">
      <c r="A191" s="420" t="s">
        <v>679</v>
      </c>
      <c r="B191" s="382">
        <v>0</v>
      </c>
      <c r="C191" s="485" t="s">
        <v>496</v>
      </c>
      <c r="D191" s="419" t="s">
        <v>681</v>
      </c>
    </row>
    <row r="192" spans="1:4" ht="12.75">
      <c r="A192" s="420" t="s">
        <v>679</v>
      </c>
      <c r="B192" s="382">
        <v>0</v>
      </c>
      <c r="C192" s="485" t="s">
        <v>400</v>
      </c>
      <c r="D192" s="419" t="s">
        <v>599</v>
      </c>
    </row>
    <row r="193" spans="1:4" ht="12.75">
      <c r="A193" s="420" t="s">
        <v>679</v>
      </c>
      <c r="B193" s="382">
        <v>0</v>
      </c>
      <c r="C193" s="485" t="s">
        <v>405</v>
      </c>
      <c r="D193" s="419" t="s">
        <v>600</v>
      </c>
    </row>
    <row r="194" spans="1:4" ht="12.75">
      <c r="A194" s="420" t="s">
        <v>679</v>
      </c>
      <c r="B194" s="382">
        <v>0</v>
      </c>
      <c r="C194" s="485" t="s">
        <v>620</v>
      </c>
      <c r="D194" s="419" t="s">
        <v>621</v>
      </c>
    </row>
    <row r="195" spans="1:4" ht="12.75">
      <c r="A195" s="420" t="s">
        <v>679</v>
      </c>
      <c r="B195" s="382">
        <v>0</v>
      </c>
      <c r="C195" s="485" t="s">
        <v>479</v>
      </c>
      <c r="D195" s="419" t="s">
        <v>622</v>
      </c>
    </row>
    <row r="196" spans="1:4" ht="12.75">
      <c r="A196" s="420" t="s">
        <v>682</v>
      </c>
      <c r="B196" s="382">
        <v>10</v>
      </c>
      <c r="C196" s="485" t="s">
        <v>366</v>
      </c>
      <c r="D196" s="419" t="s">
        <v>608</v>
      </c>
    </row>
    <row r="197" spans="1:4" ht="12.75">
      <c r="A197" s="420" t="s">
        <v>682</v>
      </c>
      <c r="B197" s="382">
        <v>0</v>
      </c>
      <c r="C197" s="485" t="s">
        <v>438</v>
      </c>
      <c r="D197" s="419" t="s">
        <v>683</v>
      </c>
    </row>
    <row r="198" spans="1:4" ht="12.75">
      <c r="A198" s="420" t="s">
        <v>682</v>
      </c>
      <c r="B198" s="382">
        <v>205</v>
      </c>
      <c r="C198" s="485" t="s">
        <v>390</v>
      </c>
      <c r="D198" s="419" t="s">
        <v>632</v>
      </c>
    </row>
    <row r="199" spans="1:4" ht="12.75">
      <c r="A199" s="420" t="s">
        <v>682</v>
      </c>
      <c r="B199" s="382">
        <v>0</v>
      </c>
      <c r="C199" s="485" t="s">
        <v>452</v>
      </c>
      <c r="D199" s="419" t="s">
        <v>684</v>
      </c>
    </row>
    <row r="200" spans="1:4" ht="12.75">
      <c r="A200" s="420" t="s">
        <v>682</v>
      </c>
      <c r="B200" s="382">
        <v>0</v>
      </c>
      <c r="C200" s="485" t="s">
        <v>455</v>
      </c>
      <c r="D200" s="498" t="s">
        <v>680</v>
      </c>
    </row>
    <row r="201" spans="1:4" ht="12.75">
      <c r="A201" s="420" t="s">
        <v>682</v>
      </c>
      <c r="B201" s="382">
        <v>25</v>
      </c>
      <c r="C201" s="485" t="s">
        <v>332</v>
      </c>
      <c r="D201" s="419" t="s">
        <v>589</v>
      </c>
    </row>
    <row r="202" spans="1:4" ht="12.75">
      <c r="A202" s="420" t="s">
        <v>682</v>
      </c>
      <c r="B202" s="382">
        <v>13</v>
      </c>
      <c r="C202" s="485" t="s">
        <v>634</v>
      </c>
      <c r="D202" s="419" t="s">
        <v>635</v>
      </c>
    </row>
    <row r="203" spans="1:4" ht="12.75">
      <c r="A203" s="420" t="s">
        <v>682</v>
      </c>
      <c r="B203" s="382">
        <v>13</v>
      </c>
      <c r="C203" s="485" t="s">
        <v>456</v>
      </c>
      <c r="D203" s="419" t="s">
        <v>590</v>
      </c>
    </row>
    <row r="204" spans="1:4" ht="12.75">
      <c r="A204" s="420" t="s">
        <v>682</v>
      </c>
      <c r="B204" s="382">
        <v>17</v>
      </c>
      <c r="C204" s="485" t="s">
        <v>388</v>
      </c>
      <c r="D204" s="419" t="s">
        <v>610</v>
      </c>
    </row>
    <row r="205" spans="1:4" ht="12.75">
      <c r="A205" s="420" t="s">
        <v>682</v>
      </c>
      <c r="B205" s="382">
        <v>0</v>
      </c>
      <c r="C205" s="485" t="s">
        <v>685</v>
      </c>
      <c r="D205" s="419" t="s">
        <v>686</v>
      </c>
    </row>
    <row r="206" spans="1:4" ht="12.75">
      <c r="A206" s="420" t="s">
        <v>682</v>
      </c>
      <c r="B206" s="382">
        <v>55</v>
      </c>
      <c r="C206" s="485" t="s">
        <v>458</v>
      </c>
      <c r="D206" s="419" t="s">
        <v>591</v>
      </c>
    </row>
    <row r="207" spans="1:4" ht="12.75">
      <c r="A207" s="420" t="s">
        <v>682</v>
      </c>
      <c r="B207" s="382">
        <v>250</v>
      </c>
      <c r="C207" s="485" t="s">
        <v>394</v>
      </c>
      <c r="D207" s="419" t="s">
        <v>592</v>
      </c>
    </row>
    <row r="208" spans="1:4" ht="12.75">
      <c r="A208" s="420" t="s">
        <v>682</v>
      </c>
      <c r="B208" s="382">
        <v>0</v>
      </c>
      <c r="C208" s="485" t="s">
        <v>460</v>
      </c>
      <c r="D208" s="419" t="s">
        <v>461</v>
      </c>
    </row>
    <row r="209" spans="1:4" ht="12.75">
      <c r="A209" s="420" t="s">
        <v>682</v>
      </c>
      <c r="B209" s="382">
        <v>6</v>
      </c>
      <c r="C209" s="485" t="s">
        <v>462</v>
      </c>
      <c r="D209" s="419" t="s">
        <v>593</v>
      </c>
    </row>
    <row r="210" spans="1:4" ht="12.75">
      <c r="A210" s="420" t="s">
        <v>682</v>
      </c>
      <c r="B210" s="382">
        <v>5</v>
      </c>
      <c r="C210" s="485" t="s">
        <v>464</v>
      </c>
      <c r="D210" s="419" t="s">
        <v>672</v>
      </c>
    </row>
    <row r="211" spans="1:4" ht="12.75">
      <c r="A211" s="420" t="s">
        <v>682</v>
      </c>
      <c r="B211" s="382">
        <v>5</v>
      </c>
      <c r="C211" s="485" t="s">
        <v>466</v>
      </c>
      <c r="D211" s="419" t="s">
        <v>614</v>
      </c>
    </row>
    <row r="212" spans="1:4" ht="12.75">
      <c r="A212" s="420" t="s">
        <v>682</v>
      </c>
      <c r="B212" s="382">
        <v>5</v>
      </c>
      <c r="C212" s="485" t="s">
        <v>392</v>
      </c>
      <c r="D212" s="419" t="s">
        <v>687</v>
      </c>
    </row>
    <row r="213" spans="1:4" ht="12.75">
      <c r="A213" s="420" t="s">
        <v>682</v>
      </c>
      <c r="B213" s="382">
        <v>6</v>
      </c>
      <c r="C213" s="485" t="s">
        <v>396</v>
      </c>
      <c r="D213" s="419" t="s">
        <v>397</v>
      </c>
    </row>
    <row r="214" spans="1:4" ht="12.75">
      <c r="A214" s="420" t="s">
        <v>682</v>
      </c>
      <c r="B214" s="382">
        <v>0</v>
      </c>
      <c r="C214" s="485" t="s">
        <v>615</v>
      </c>
      <c r="D214" s="419" t="s">
        <v>616</v>
      </c>
    </row>
    <row r="215" spans="1:4" ht="12.75">
      <c r="A215" s="420" t="s">
        <v>682</v>
      </c>
      <c r="B215" s="382">
        <v>1</v>
      </c>
      <c r="C215" s="543" t="s">
        <v>335</v>
      </c>
      <c r="D215" s="544" t="s">
        <v>337</v>
      </c>
    </row>
    <row r="216" spans="1:4" ht="12.75">
      <c r="A216" s="420" t="s">
        <v>682</v>
      </c>
      <c r="B216" s="382">
        <v>0</v>
      </c>
      <c r="C216" s="485" t="s">
        <v>571</v>
      </c>
      <c r="D216" s="419" t="s">
        <v>594</v>
      </c>
    </row>
    <row r="217" spans="1:4" ht="12.75">
      <c r="A217" s="420" t="s">
        <v>682</v>
      </c>
      <c r="B217" s="382">
        <v>0</v>
      </c>
      <c r="C217" s="485" t="s">
        <v>496</v>
      </c>
      <c r="D217" s="419" t="s">
        <v>595</v>
      </c>
    </row>
    <row r="218" spans="1:4" ht="12.75">
      <c r="A218" s="420" t="s">
        <v>682</v>
      </c>
      <c r="B218" s="382">
        <v>0</v>
      </c>
      <c r="C218" s="485" t="s">
        <v>688</v>
      </c>
      <c r="D218" s="419" t="s">
        <v>689</v>
      </c>
    </row>
    <row r="219" spans="1:4" ht="12.75">
      <c r="A219" s="420" t="s">
        <v>682</v>
      </c>
      <c r="B219" s="382">
        <v>0</v>
      </c>
      <c r="C219" s="485" t="s">
        <v>507</v>
      </c>
      <c r="D219" s="419" t="s">
        <v>690</v>
      </c>
    </row>
    <row r="220" spans="1:4" ht="12.75">
      <c r="A220" s="420" t="s">
        <v>682</v>
      </c>
      <c r="B220" s="382">
        <v>0</v>
      </c>
      <c r="C220" s="485" t="s">
        <v>515</v>
      </c>
      <c r="D220" s="419" t="s">
        <v>673</v>
      </c>
    </row>
    <row r="221" spans="1:4" ht="12.75">
      <c r="A221" s="420" t="s">
        <v>682</v>
      </c>
      <c r="B221" s="382">
        <v>200</v>
      </c>
      <c r="C221" s="485" t="s">
        <v>596</v>
      </c>
      <c r="D221" s="419" t="s">
        <v>597</v>
      </c>
    </row>
    <row r="222" spans="1:4" ht="12.75">
      <c r="A222" s="420" t="s">
        <v>682</v>
      </c>
      <c r="B222" s="382">
        <v>0</v>
      </c>
      <c r="C222" s="485" t="s">
        <v>369</v>
      </c>
      <c r="D222" s="419" t="s">
        <v>598</v>
      </c>
    </row>
    <row r="223" spans="1:4" ht="12.75">
      <c r="A223" s="420" t="s">
        <v>682</v>
      </c>
      <c r="B223" s="382">
        <v>46</v>
      </c>
      <c r="C223" s="485" t="s">
        <v>400</v>
      </c>
      <c r="D223" s="419" t="s">
        <v>599</v>
      </c>
    </row>
    <row r="224" spans="1:4" ht="12.75">
      <c r="A224" s="420" t="s">
        <v>682</v>
      </c>
      <c r="B224" s="382">
        <v>0</v>
      </c>
      <c r="C224" s="485" t="s">
        <v>565</v>
      </c>
      <c r="D224" s="419" t="s">
        <v>674</v>
      </c>
    </row>
    <row r="225" spans="1:4" ht="12.75">
      <c r="A225" s="420" t="s">
        <v>682</v>
      </c>
      <c r="B225" s="382">
        <v>5</v>
      </c>
      <c r="C225" s="485" t="s">
        <v>363</v>
      </c>
      <c r="D225" s="419" t="s">
        <v>364</v>
      </c>
    </row>
    <row r="226" spans="1:4" ht="12.75">
      <c r="A226" s="420" t="s">
        <v>682</v>
      </c>
      <c r="B226" s="399">
        <v>5</v>
      </c>
      <c r="C226" s="485" t="s">
        <v>403</v>
      </c>
      <c r="D226" s="419" t="s">
        <v>619</v>
      </c>
    </row>
    <row r="227" spans="1:4" ht="12.75">
      <c r="A227" s="420" t="s">
        <v>682</v>
      </c>
      <c r="B227" s="399">
        <v>390</v>
      </c>
      <c r="C227" s="485" t="s">
        <v>405</v>
      </c>
      <c r="D227" s="419" t="s">
        <v>600</v>
      </c>
    </row>
    <row r="228" spans="1:4" ht="12.75">
      <c r="A228" s="420" t="s">
        <v>682</v>
      </c>
      <c r="B228" s="382">
        <v>5</v>
      </c>
      <c r="C228" s="485" t="s">
        <v>443</v>
      </c>
      <c r="D228" s="419" t="s">
        <v>637</v>
      </c>
    </row>
    <row r="229" spans="1:4" ht="12.75">
      <c r="A229" s="420" t="s">
        <v>682</v>
      </c>
      <c r="B229" s="382">
        <v>108</v>
      </c>
      <c r="C229" s="485" t="s">
        <v>620</v>
      </c>
      <c r="D229" s="419" t="s">
        <v>621</v>
      </c>
    </row>
    <row r="230" spans="1:4" ht="12.75">
      <c r="A230" s="420" t="s">
        <v>682</v>
      </c>
      <c r="B230" s="399">
        <v>8</v>
      </c>
      <c r="C230" s="485" t="s">
        <v>471</v>
      </c>
      <c r="D230" s="419" t="s">
        <v>472</v>
      </c>
    </row>
    <row r="231" spans="1:4" ht="12.75">
      <c r="A231" s="420" t="s">
        <v>682</v>
      </c>
      <c r="B231" s="399">
        <v>180</v>
      </c>
      <c r="C231" s="485" t="s">
        <v>473</v>
      </c>
      <c r="D231" s="419" t="s">
        <v>474</v>
      </c>
    </row>
    <row r="232" spans="1:4" ht="12.75">
      <c r="A232" s="420" t="s">
        <v>682</v>
      </c>
      <c r="B232" s="382">
        <v>150</v>
      </c>
      <c r="C232" s="485" t="s">
        <v>675</v>
      </c>
      <c r="D232" s="419" t="s">
        <v>676</v>
      </c>
    </row>
    <row r="233" spans="1:4" ht="12.75">
      <c r="A233" s="420" t="s">
        <v>682</v>
      </c>
      <c r="B233" s="382">
        <v>0</v>
      </c>
      <c r="C233" s="485" t="s">
        <v>371</v>
      </c>
      <c r="D233" s="419" t="s">
        <v>372</v>
      </c>
    </row>
    <row r="234" spans="1:4" ht="12.75">
      <c r="A234" s="420" t="s">
        <v>682</v>
      </c>
      <c r="B234" s="382">
        <v>0</v>
      </c>
      <c r="C234" s="485" t="s">
        <v>477</v>
      </c>
      <c r="D234" s="419" t="s">
        <v>601</v>
      </c>
    </row>
    <row r="235" spans="1:4" ht="12.75">
      <c r="A235" s="420" t="s">
        <v>682</v>
      </c>
      <c r="B235" s="382">
        <v>57</v>
      </c>
      <c r="C235" s="485" t="s">
        <v>479</v>
      </c>
      <c r="D235" s="419" t="s">
        <v>622</v>
      </c>
    </row>
    <row r="236" spans="1:4" ht="12.75">
      <c r="A236" s="420" t="s">
        <v>682</v>
      </c>
      <c r="B236" s="384">
        <v>0</v>
      </c>
      <c r="C236" s="485" t="s">
        <v>481</v>
      </c>
      <c r="D236" s="401" t="s">
        <v>482</v>
      </c>
    </row>
    <row r="237" spans="1:4" ht="12.75">
      <c r="A237" s="420" t="s">
        <v>682</v>
      </c>
      <c r="B237" s="384">
        <v>0</v>
      </c>
      <c r="C237" s="489" t="s">
        <v>483</v>
      </c>
      <c r="D237" s="419" t="s">
        <v>602</v>
      </c>
    </row>
    <row r="238" spans="1:4" ht="12.75">
      <c r="A238" s="420" t="s">
        <v>682</v>
      </c>
      <c r="B238" s="384">
        <v>0</v>
      </c>
      <c r="C238" s="489" t="s">
        <v>517</v>
      </c>
      <c r="D238" s="419" t="s">
        <v>603</v>
      </c>
    </row>
    <row r="239" spans="1:4" ht="12.75">
      <c r="A239" s="420" t="s">
        <v>682</v>
      </c>
      <c r="B239" s="384">
        <v>0</v>
      </c>
      <c r="C239" s="489" t="s">
        <v>409</v>
      </c>
      <c r="D239" s="419" t="s">
        <v>604</v>
      </c>
    </row>
    <row r="240" spans="1:4" ht="12.75">
      <c r="A240" s="420" t="s">
        <v>682</v>
      </c>
      <c r="B240" s="384">
        <v>0</v>
      </c>
      <c r="C240" s="489" t="s">
        <v>521</v>
      </c>
      <c r="D240" s="419" t="s">
        <v>606</v>
      </c>
    </row>
    <row r="241" spans="1:4" ht="12.75">
      <c r="A241" s="423" t="s">
        <v>682</v>
      </c>
      <c r="B241" s="384">
        <v>12</v>
      </c>
      <c r="C241" s="385" t="s">
        <v>431</v>
      </c>
      <c r="D241" s="419" t="s">
        <v>605</v>
      </c>
    </row>
    <row r="242" spans="1:4" ht="13.5" thickBot="1">
      <c r="A242" s="424" t="s">
        <v>682</v>
      </c>
      <c r="B242" s="425">
        <v>0</v>
      </c>
      <c r="C242" s="499" t="s">
        <v>433</v>
      </c>
      <c r="D242" s="401" t="s">
        <v>677</v>
      </c>
    </row>
    <row r="243" spans="1:4" ht="13.5" thickBot="1">
      <c r="A243" s="500" t="s">
        <v>691</v>
      </c>
      <c r="B243" s="501">
        <f>SUM(B137:B242)</f>
        <v>2042</v>
      </c>
      <c r="C243" s="426"/>
      <c r="D243" s="493"/>
    </row>
    <row r="244" spans="1:4" ht="9.75" customHeight="1">
      <c r="A244" s="463"/>
      <c r="B244" s="502"/>
      <c r="C244" s="411"/>
      <c r="D244" s="199"/>
    </row>
    <row r="245" spans="1:4" ht="9.75" customHeight="1">
      <c r="A245" s="463"/>
      <c r="B245" s="502"/>
      <c r="C245" s="411"/>
      <c r="D245" s="199"/>
    </row>
    <row r="246" spans="1:4" ht="9.75" customHeight="1">
      <c r="A246" s="463"/>
      <c r="B246" s="502"/>
      <c r="C246" s="411"/>
      <c r="D246" s="199"/>
    </row>
    <row r="247" spans="1:4" ht="9.75" customHeight="1">
      <c r="A247" s="463"/>
      <c r="B247" s="502"/>
      <c r="C247" s="411"/>
      <c r="D247" s="199"/>
    </row>
    <row r="248" spans="1:3" ht="19.5" thickBot="1">
      <c r="A248" s="409" t="s">
        <v>692</v>
      </c>
      <c r="B248" s="496"/>
      <c r="C248" s="411"/>
    </row>
    <row r="249" spans="1:4" ht="12.75">
      <c r="A249" s="392" t="s">
        <v>352</v>
      </c>
      <c r="B249" s="393" t="s">
        <v>855</v>
      </c>
      <c r="C249" s="412" t="s">
        <v>353</v>
      </c>
      <c r="D249" s="413" t="s">
        <v>354</v>
      </c>
    </row>
    <row r="250" spans="1:4" ht="13.5" thickBot="1">
      <c r="A250" s="395"/>
      <c r="B250" s="396" t="s">
        <v>848</v>
      </c>
      <c r="C250" s="414" t="s">
        <v>355</v>
      </c>
      <c r="D250" s="415"/>
    </row>
    <row r="251" spans="1:4" ht="12.75">
      <c r="A251" s="423" t="s">
        <v>693</v>
      </c>
      <c r="B251" s="384">
        <v>215</v>
      </c>
      <c r="C251" s="418" t="s">
        <v>363</v>
      </c>
      <c r="D251" s="419" t="s">
        <v>364</v>
      </c>
    </row>
    <row r="252" spans="1:4" ht="12.75">
      <c r="A252" s="423" t="s">
        <v>693</v>
      </c>
      <c r="B252" s="384">
        <v>155</v>
      </c>
      <c r="C252" s="421" t="s">
        <v>366</v>
      </c>
      <c r="D252" s="401" t="s">
        <v>694</v>
      </c>
    </row>
    <row r="253" spans="1:4" ht="12.75">
      <c r="A253" s="545" t="s">
        <v>693</v>
      </c>
      <c r="B253" s="384">
        <v>400</v>
      </c>
      <c r="C253" s="550" t="s">
        <v>827</v>
      </c>
      <c r="D253" s="556" t="s">
        <v>419</v>
      </c>
    </row>
    <row r="254" spans="1:4" ht="12.75">
      <c r="A254" s="423" t="s">
        <v>693</v>
      </c>
      <c r="B254" s="384">
        <v>0</v>
      </c>
      <c r="C254" s="421" t="s">
        <v>371</v>
      </c>
      <c r="D254" s="419" t="s">
        <v>372</v>
      </c>
    </row>
    <row r="255" spans="1:4" ht="12.75">
      <c r="A255" s="423" t="s">
        <v>693</v>
      </c>
      <c r="B255" s="384">
        <v>0</v>
      </c>
      <c r="C255" s="385" t="s">
        <v>369</v>
      </c>
      <c r="D255" s="419" t="s">
        <v>598</v>
      </c>
    </row>
    <row r="256" spans="1:4" ht="13.5" thickBot="1">
      <c r="A256" s="423" t="s">
        <v>693</v>
      </c>
      <c r="B256" s="435">
        <v>0</v>
      </c>
      <c r="C256" s="385" t="s">
        <v>394</v>
      </c>
      <c r="D256" s="419" t="s">
        <v>592</v>
      </c>
    </row>
    <row r="257" spans="1:4" ht="13.5" thickBot="1">
      <c r="A257" s="406"/>
      <c r="B257" s="407">
        <f>SUM(B251:B256)</f>
        <v>770</v>
      </c>
      <c r="C257" s="426"/>
      <c r="D257" s="427"/>
    </row>
    <row r="258" spans="1:4" ht="4.5" customHeight="1">
      <c r="A258" s="463"/>
      <c r="B258" s="502"/>
      <c r="C258" s="503"/>
      <c r="D258" s="463"/>
    </row>
    <row r="259" spans="1:3" ht="19.5" thickBot="1">
      <c r="A259" s="409" t="s">
        <v>695</v>
      </c>
      <c r="B259" s="496"/>
      <c r="C259" s="411"/>
    </row>
    <row r="260" spans="1:4" ht="12.75">
      <c r="A260" s="392" t="s">
        <v>352</v>
      </c>
      <c r="B260" s="393" t="s">
        <v>855</v>
      </c>
      <c r="C260" s="412" t="s">
        <v>353</v>
      </c>
      <c r="D260" s="413" t="s">
        <v>354</v>
      </c>
    </row>
    <row r="261" spans="1:4" ht="13.5" thickBot="1">
      <c r="A261" s="395"/>
      <c r="B261" s="396" t="s">
        <v>848</v>
      </c>
      <c r="C261" s="414" t="s">
        <v>355</v>
      </c>
      <c r="D261" s="415"/>
    </row>
    <row r="262" spans="1:4" ht="12.75">
      <c r="A262" s="554" t="s">
        <v>317</v>
      </c>
      <c r="B262" s="382">
        <v>0</v>
      </c>
      <c r="C262" s="418" t="s">
        <v>455</v>
      </c>
      <c r="D262" s="504" t="s">
        <v>680</v>
      </c>
    </row>
    <row r="263" spans="1:4" ht="12.75">
      <c r="A263" s="554" t="s">
        <v>318</v>
      </c>
      <c r="B263" s="382">
        <v>22</v>
      </c>
      <c r="C263" s="421" t="s">
        <v>332</v>
      </c>
      <c r="D263" s="419" t="s">
        <v>589</v>
      </c>
    </row>
    <row r="264" spans="1:4" ht="12.75">
      <c r="A264" s="554" t="s">
        <v>318</v>
      </c>
      <c r="B264" s="382">
        <v>0</v>
      </c>
      <c r="C264" s="421" t="s">
        <v>458</v>
      </c>
      <c r="D264" s="419" t="s">
        <v>591</v>
      </c>
    </row>
    <row r="265" spans="1:4" ht="12.75">
      <c r="A265" s="554" t="s">
        <v>318</v>
      </c>
      <c r="B265" s="382">
        <v>0</v>
      </c>
      <c r="C265" s="421" t="s">
        <v>462</v>
      </c>
      <c r="D265" s="419" t="s">
        <v>593</v>
      </c>
    </row>
    <row r="266" spans="1:4" ht="12.75">
      <c r="A266" s="554" t="s">
        <v>318</v>
      </c>
      <c r="B266" s="382">
        <v>25</v>
      </c>
      <c r="C266" s="421" t="s">
        <v>464</v>
      </c>
      <c r="D266" s="419" t="s">
        <v>672</v>
      </c>
    </row>
    <row r="267" spans="1:4" ht="12.75">
      <c r="A267" s="554" t="s">
        <v>318</v>
      </c>
      <c r="B267" s="382">
        <v>35</v>
      </c>
      <c r="C267" s="421" t="s">
        <v>466</v>
      </c>
      <c r="D267" s="419" t="s">
        <v>614</v>
      </c>
    </row>
    <row r="268" spans="1:4" ht="12.75">
      <c r="A268" s="554" t="s">
        <v>318</v>
      </c>
      <c r="B268" s="382">
        <v>7</v>
      </c>
      <c r="C268" s="421" t="s">
        <v>392</v>
      </c>
      <c r="D268" s="419" t="s">
        <v>687</v>
      </c>
    </row>
    <row r="269" spans="1:4" ht="12.75">
      <c r="A269" s="554" t="s">
        <v>318</v>
      </c>
      <c r="B269" s="382">
        <v>0</v>
      </c>
      <c r="C269" s="421" t="s">
        <v>615</v>
      </c>
      <c r="D269" s="419" t="s">
        <v>696</v>
      </c>
    </row>
    <row r="270" spans="1:4" ht="12.75">
      <c r="A270" s="554" t="s">
        <v>318</v>
      </c>
      <c r="B270" s="382">
        <v>0</v>
      </c>
      <c r="C270" s="421" t="s">
        <v>369</v>
      </c>
      <c r="D270" s="419" t="s">
        <v>598</v>
      </c>
    </row>
    <row r="271" spans="1:4" ht="12.75">
      <c r="A271" s="554" t="s">
        <v>318</v>
      </c>
      <c r="B271" s="382">
        <v>510</v>
      </c>
      <c r="C271" s="421" t="s">
        <v>400</v>
      </c>
      <c r="D271" s="419" t="s">
        <v>599</v>
      </c>
    </row>
    <row r="272" spans="1:4" ht="12.75">
      <c r="A272" s="554" t="s">
        <v>318</v>
      </c>
      <c r="B272" s="382">
        <v>62</v>
      </c>
      <c r="C272" s="421" t="s">
        <v>363</v>
      </c>
      <c r="D272" s="419" t="s">
        <v>364</v>
      </c>
    </row>
    <row r="273" spans="1:4" ht="12.75">
      <c r="A273" s="554" t="s">
        <v>318</v>
      </c>
      <c r="B273" s="399">
        <v>110</v>
      </c>
      <c r="C273" s="421" t="s">
        <v>403</v>
      </c>
      <c r="D273" s="419" t="s">
        <v>619</v>
      </c>
    </row>
    <row r="274" spans="1:4" ht="12.75">
      <c r="A274" s="554" t="s">
        <v>318</v>
      </c>
      <c r="B274" s="382">
        <v>46</v>
      </c>
      <c r="C274" s="421" t="s">
        <v>405</v>
      </c>
      <c r="D274" s="419" t="s">
        <v>600</v>
      </c>
    </row>
    <row r="275" spans="1:4" ht="12.75">
      <c r="A275" s="554" t="s">
        <v>318</v>
      </c>
      <c r="B275" s="382">
        <v>0</v>
      </c>
      <c r="C275" s="421" t="s">
        <v>471</v>
      </c>
      <c r="D275" s="419" t="s">
        <v>472</v>
      </c>
    </row>
    <row r="276" spans="1:4" ht="12.75">
      <c r="A276" s="554" t="s">
        <v>318</v>
      </c>
      <c r="B276" s="382">
        <v>0</v>
      </c>
      <c r="C276" s="421" t="s">
        <v>675</v>
      </c>
      <c r="D276" s="419" t="s">
        <v>676</v>
      </c>
    </row>
    <row r="277" spans="1:4" ht="12.75">
      <c r="A277" s="554" t="s">
        <v>318</v>
      </c>
      <c r="B277" s="382">
        <v>0</v>
      </c>
      <c r="C277" s="421" t="s">
        <v>371</v>
      </c>
      <c r="D277" s="419" t="s">
        <v>372</v>
      </c>
    </row>
    <row r="278" spans="1:4" ht="12.75">
      <c r="A278" s="554" t="s">
        <v>318</v>
      </c>
      <c r="B278" s="382">
        <v>0</v>
      </c>
      <c r="C278" s="421" t="s">
        <v>477</v>
      </c>
      <c r="D278" s="419" t="s">
        <v>601</v>
      </c>
    </row>
    <row r="279" spans="1:4" ht="12.75">
      <c r="A279" s="554" t="s">
        <v>318</v>
      </c>
      <c r="B279" s="382">
        <v>0</v>
      </c>
      <c r="C279" s="421" t="s">
        <v>479</v>
      </c>
      <c r="D279" s="544" t="s">
        <v>622</v>
      </c>
    </row>
    <row r="280" spans="1:4" ht="12.75">
      <c r="A280" s="554" t="s">
        <v>318</v>
      </c>
      <c r="B280" s="382">
        <v>0</v>
      </c>
      <c r="C280" s="421" t="s">
        <v>481</v>
      </c>
      <c r="D280" s="401" t="s">
        <v>482</v>
      </c>
    </row>
    <row r="281" spans="1:4" ht="12.75">
      <c r="A281" s="554" t="s">
        <v>318</v>
      </c>
      <c r="B281" s="382">
        <v>0</v>
      </c>
      <c r="C281" s="421" t="s">
        <v>571</v>
      </c>
      <c r="D281" s="419" t="s">
        <v>594</v>
      </c>
    </row>
    <row r="282" spans="1:4" ht="12.75">
      <c r="A282" s="554" t="s">
        <v>318</v>
      </c>
      <c r="B282" s="382">
        <v>0</v>
      </c>
      <c r="C282" s="421" t="s">
        <v>496</v>
      </c>
      <c r="D282" s="419" t="s">
        <v>595</v>
      </c>
    </row>
    <row r="283" spans="1:4" ht="12.75">
      <c r="A283" s="554" t="s">
        <v>318</v>
      </c>
      <c r="B283" s="382">
        <v>120</v>
      </c>
      <c r="C283" s="421" t="s">
        <v>431</v>
      </c>
      <c r="D283" s="419" t="s">
        <v>605</v>
      </c>
    </row>
    <row r="284" spans="1:4" ht="12.75">
      <c r="A284" s="554" t="s">
        <v>319</v>
      </c>
      <c r="B284" s="382">
        <v>0</v>
      </c>
      <c r="C284" s="485" t="s">
        <v>455</v>
      </c>
      <c r="D284" s="498" t="s">
        <v>680</v>
      </c>
    </row>
    <row r="285" spans="1:4" ht="12.75">
      <c r="A285" s="554" t="s">
        <v>319</v>
      </c>
      <c r="B285" s="382">
        <v>195</v>
      </c>
      <c r="C285" s="485" t="s">
        <v>332</v>
      </c>
      <c r="D285" s="419" t="s">
        <v>589</v>
      </c>
    </row>
    <row r="286" spans="1:4" ht="12.75">
      <c r="A286" s="554" t="s">
        <v>319</v>
      </c>
      <c r="B286" s="382">
        <v>27</v>
      </c>
      <c r="C286" s="485" t="s">
        <v>458</v>
      </c>
      <c r="D286" s="419" t="s">
        <v>591</v>
      </c>
    </row>
    <row r="287" spans="1:4" ht="12.75">
      <c r="A287" s="554" t="s">
        <v>319</v>
      </c>
      <c r="B287" s="382">
        <v>297</v>
      </c>
      <c r="C287" s="485" t="s">
        <v>464</v>
      </c>
      <c r="D287" s="419" t="s">
        <v>672</v>
      </c>
    </row>
    <row r="288" spans="1:4" ht="12.75">
      <c r="A288" s="554" t="s">
        <v>319</v>
      </c>
      <c r="B288" s="382">
        <v>0</v>
      </c>
      <c r="C288" s="485" t="s">
        <v>392</v>
      </c>
      <c r="D288" s="419" t="s">
        <v>687</v>
      </c>
    </row>
    <row r="289" spans="1:4" ht="12.75">
      <c r="A289" s="554" t="s">
        <v>319</v>
      </c>
      <c r="B289" s="382">
        <v>0</v>
      </c>
      <c r="C289" s="485" t="s">
        <v>615</v>
      </c>
      <c r="D289" s="419" t="s">
        <v>696</v>
      </c>
    </row>
    <row r="290" spans="1:4" ht="12.75">
      <c r="A290" s="554" t="s">
        <v>319</v>
      </c>
      <c r="B290" s="382">
        <v>0</v>
      </c>
      <c r="C290" s="485" t="s">
        <v>496</v>
      </c>
      <c r="D290" s="419" t="s">
        <v>595</v>
      </c>
    </row>
    <row r="291" spans="1:4" ht="12.75">
      <c r="A291" s="554" t="s">
        <v>319</v>
      </c>
      <c r="B291" s="382">
        <v>0</v>
      </c>
      <c r="C291" s="485" t="s">
        <v>369</v>
      </c>
      <c r="D291" s="419" t="s">
        <v>598</v>
      </c>
    </row>
    <row r="292" spans="1:4" ht="12.75">
      <c r="A292" s="554" t="s">
        <v>319</v>
      </c>
      <c r="B292" s="382">
        <v>0</v>
      </c>
      <c r="C292" s="485" t="s">
        <v>400</v>
      </c>
      <c r="D292" s="419" t="s">
        <v>599</v>
      </c>
    </row>
    <row r="293" spans="1:4" ht="12.75">
      <c r="A293" s="554" t="s">
        <v>319</v>
      </c>
      <c r="B293" s="382">
        <v>0</v>
      </c>
      <c r="C293" s="485" t="s">
        <v>363</v>
      </c>
      <c r="D293" s="419" t="s">
        <v>364</v>
      </c>
    </row>
    <row r="294" spans="1:4" ht="12.75">
      <c r="A294" s="554" t="s">
        <v>319</v>
      </c>
      <c r="B294" s="399">
        <v>0</v>
      </c>
      <c r="C294" s="485" t="s">
        <v>403</v>
      </c>
      <c r="D294" s="419" t="s">
        <v>619</v>
      </c>
    </row>
    <row r="295" spans="1:4" ht="12.75">
      <c r="A295" s="554" t="s">
        <v>319</v>
      </c>
      <c r="B295" s="382">
        <v>265</v>
      </c>
      <c r="C295" s="485" t="s">
        <v>405</v>
      </c>
      <c r="D295" s="419" t="s">
        <v>600</v>
      </c>
    </row>
    <row r="296" spans="1:4" ht="12.75">
      <c r="A296" s="554" t="s">
        <v>319</v>
      </c>
      <c r="B296" s="382">
        <v>0</v>
      </c>
      <c r="C296" s="485" t="s">
        <v>371</v>
      </c>
      <c r="D296" s="419" t="s">
        <v>372</v>
      </c>
    </row>
    <row r="297" spans="1:4" ht="12.75">
      <c r="A297" s="554" t="s">
        <v>319</v>
      </c>
      <c r="B297" s="382">
        <v>0</v>
      </c>
      <c r="C297" s="485" t="s">
        <v>479</v>
      </c>
      <c r="D297" s="419" t="s">
        <v>622</v>
      </c>
    </row>
    <row r="298" spans="1:4" ht="12.75">
      <c r="A298" s="554" t="s">
        <v>319</v>
      </c>
      <c r="B298" s="382">
        <v>0</v>
      </c>
      <c r="C298" s="485" t="s">
        <v>481</v>
      </c>
      <c r="D298" s="401" t="s">
        <v>482</v>
      </c>
    </row>
    <row r="299" spans="1:4" ht="12.75">
      <c r="A299" s="554" t="s">
        <v>319</v>
      </c>
      <c r="B299" s="382">
        <v>0</v>
      </c>
      <c r="C299" s="485" t="s">
        <v>431</v>
      </c>
      <c r="D299" s="419" t="s">
        <v>605</v>
      </c>
    </row>
    <row r="300" spans="1:4" ht="12.75">
      <c r="A300" s="554" t="s">
        <v>320</v>
      </c>
      <c r="B300" s="382">
        <v>0</v>
      </c>
      <c r="C300" s="485" t="s">
        <v>455</v>
      </c>
      <c r="D300" s="498" t="s">
        <v>680</v>
      </c>
    </row>
    <row r="301" spans="1:4" ht="12.75">
      <c r="A301" s="554" t="s">
        <v>320</v>
      </c>
      <c r="B301" s="382">
        <v>0</v>
      </c>
      <c r="C301" s="485" t="s">
        <v>366</v>
      </c>
      <c r="D301" s="419" t="s">
        <v>608</v>
      </c>
    </row>
    <row r="302" spans="1:4" ht="12.75">
      <c r="A302" s="554" t="s">
        <v>320</v>
      </c>
      <c r="B302" s="382">
        <v>36</v>
      </c>
      <c r="C302" s="485" t="s">
        <v>332</v>
      </c>
      <c r="D302" s="419" t="s">
        <v>589</v>
      </c>
    </row>
    <row r="303" spans="1:4" ht="12.75">
      <c r="A303" s="554" t="s">
        <v>320</v>
      </c>
      <c r="B303" s="382">
        <v>0</v>
      </c>
      <c r="C303" s="485" t="s">
        <v>388</v>
      </c>
      <c r="D303" s="419" t="s">
        <v>610</v>
      </c>
    </row>
    <row r="304" spans="1:4" ht="12.75">
      <c r="A304" s="554" t="s">
        <v>320</v>
      </c>
      <c r="B304" s="382">
        <v>0</v>
      </c>
      <c r="C304" s="485" t="s">
        <v>458</v>
      </c>
      <c r="D304" s="419" t="s">
        <v>591</v>
      </c>
    </row>
    <row r="305" spans="1:4" ht="12.75">
      <c r="A305" s="554" t="s">
        <v>320</v>
      </c>
      <c r="B305" s="382">
        <v>0</v>
      </c>
      <c r="C305" s="485" t="s">
        <v>462</v>
      </c>
      <c r="D305" s="419" t="s">
        <v>593</v>
      </c>
    </row>
    <row r="306" spans="1:4" ht="12.75">
      <c r="A306" s="554" t="s">
        <v>320</v>
      </c>
      <c r="B306" s="382">
        <v>120</v>
      </c>
      <c r="C306" s="485" t="s">
        <v>464</v>
      </c>
      <c r="D306" s="419" t="s">
        <v>672</v>
      </c>
    </row>
    <row r="307" spans="1:4" ht="12.75">
      <c r="A307" s="554" t="s">
        <v>320</v>
      </c>
      <c r="B307" s="382">
        <v>170</v>
      </c>
      <c r="C307" s="485" t="s">
        <v>466</v>
      </c>
      <c r="D307" s="419" t="s">
        <v>614</v>
      </c>
    </row>
    <row r="308" spans="1:4" ht="12.75">
      <c r="A308" s="554" t="s">
        <v>320</v>
      </c>
      <c r="B308" s="382">
        <v>0</v>
      </c>
      <c r="C308" s="485" t="s">
        <v>392</v>
      </c>
      <c r="D308" s="419" t="s">
        <v>687</v>
      </c>
    </row>
    <row r="309" spans="1:4" ht="12.75">
      <c r="A309" s="554" t="s">
        <v>320</v>
      </c>
      <c r="B309" s="382">
        <v>0</v>
      </c>
      <c r="C309" s="485" t="s">
        <v>615</v>
      </c>
      <c r="D309" s="419" t="s">
        <v>696</v>
      </c>
    </row>
    <row r="310" spans="1:4" ht="12.75">
      <c r="A310" s="554" t="s">
        <v>320</v>
      </c>
      <c r="B310" s="382">
        <v>0</v>
      </c>
      <c r="C310" s="485" t="s">
        <v>571</v>
      </c>
      <c r="D310" s="419" t="s">
        <v>594</v>
      </c>
    </row>
    <row r="311" spans="1:4" ht="12.75">
      <c r="A311" s="554" t="s">
        <v>320</v>
      </c>
      <c r="B311" s="382">
        <v>0</v>
      </c>
      <c r="C311" s="485" t="s">
        <v>496</v>
      </c>
      <c r="D311" s="419" t="s">
        <v>595</v>
      </c>
    </row>
    <row r="312" spans="1:4" ht="12.75">
      <c r="A312" s="554" t="s">
        <v>320</v>
      </c>
      <c r="B312" s="382">
        <v>0</v>
      </c>
      <c r="C312" s="485" t="s">
        <v>688</v>
      </c>
      <c r="D312" s="419" t="s">
        <v>697</v>
      </c>
    </row>
    <row r="313" spans="1:4" ht="12.75">
      <c r="A313" s="554" t="s">
        <v>320</v>
      </c>
      <c r="B313" s="382">
        <v>0</v>
      </c>
      <c r="C313" s="485" t="s">
        <v>596</v>
      </c>
      <c r="D313" s="419" t="s">
        <v>597</v>
      </c>
    </row>
    <row r="314" spans="1:4" ht="12.75">
      <c r="A314" s="554" t="s">
        <v>320</v>
      </c>
      <c r="B314" s="382">
        <v>0</v>
      </c>
      <c r="C314" s="485" t="s">
        <v>369</v>
      </c>
      <c r="D314" s="419" t="s">
        <v>598</v>
      </c>
    </row>
    <row r="315" spans="1:4" ht="12.75">
      <c r="A315" s="554" t="s">
        <v>320</v>
      </c>
      <c r="B315" s="382">
        <v>150</v>
      </c>
      <c r="C315" s="485" t="s">
        <v>400</v>
      </c>
      <c r="D315" s="419" t="s">
        <v>599</v>
      </c>
    </row>
    <row r="316" spans="1:4" ht="12.75">
      <c r="A316" s="554" t="s">
        <v>320</v>
      </c>
      <c r="B316" s="382">
        <v>40</v>
      </c>
      <c r="C316" s="485" t="s">
        <v>363</v>
      </c>
      <c r="D316" s="419" t="s">
        <v>364</v>
      </c>
    </row>
    <row r="317" spans="1:4" ht="12.75">
      <c r="A317" s="554" t="s">
        <v>320</v>
      </c>
      <c r="B317" s="399">
        <v>15</v>
      </c>
      <c r="C317" s="485" t="s">
        <v>403</v>
      </c>
      <c r="D317" s="419" t="s">
        <v>619</v>
      </c>
    </row>
    <row r="318" spans="1:4" ht="12.75">
      <c r="A318" s="554" t="s">
        <v>320</v>
      </c>
      <c r="B318" s="382">
        <v>73</v>
      </c>
      <c r="C318" s="485" t="s">
        <v>405</v>
      </c>
      <c r="D318" s="419" t="s">
        <v>600</v>
      </c>
    </row>
    <row r="319" spans="1:4" ht="12.75">
      <c r="A319" s="554" t="s">
        <v>320</v>
      </c>
      <c r="B319" s="382">
        <v>680</v>
      </c>
      <c r="C319" s="485" t="s">
        <v>620</v>
      </c>
      <c r="D319" s="419" t="s">
        <v>621</v>
      </c>
    </row>
    <row r="320" spans="1:4" ht="12.75">
      <c r="A320" s="554" t="s">
        <v>320</v>
      </c>
      <c r="B320" s="382">
        <v>11</v>
      </c>
      <c r="C320" s="485" t="s">
        <v>471</v>
      </c>
      <c r="D320" s="419" t="s">
        <v>472</v>
      </c>
    </row>
    <row r="321" spans="1:4" ht="12.75">
      <c r="A321" s="554" t="s">
        <v>320</v>
      </c>
      <c r="B321" s="382">
        <v>0</v>
      </c>
      <c r="C321" s="485" t="s">
        <v>371</v>
      </c>
      <c r="D321" s="419" t="s">
        <v>372</v>
      </c>
    </row>
    <row r="322" spans="1:4" ht="12.75">
      <c r="A322" s="554" t="s">
        <v>320</v>
      </c>
      <c r="B322" s="382">
        <v>0</v>
      </c>
      <c r="C322" s="485" t="s">
        <v>477</v>
      </c>
      <c r="D322" s="419" t="s">
        <v>601</v>
      </c>
    </row>
    <row r="323" spans="1:4" ht="12.75">
      <c r="A323" s="554" t="s">
        <v>320</v>
      </c>
      <c r="B323" s="382">
        <v>0</v>
      </c>
      <c r="C323" s="485" t="s">
        <v>479</v>
      </c>
      <c r="D323" s="419" t="s">
        <v>622</v>
      </c>
    </row>
    <row r="324" spans="1:4" ht="12.75">
      <c r="A324" s="554" t="s">
        <v>320</v>
      </c>
      <c r="B324" s="382">
        <v>0</v>
      </c>
      <c r="C324" s="485" t="s">
        <v>481</v>
      </c>
      <c r="D324" s="401" t="s">
        <v>482</v>
      </c>
    </row>
    <row r="325" spans="1:4" ht="12.75">
      <c r="A325" s="554" t="s">
        <v>320</v>
      </c>
      <c r="B325" s="382">
        <v>40</v>
      </c>
      <c r="C325" s="485" t="s">
        <v>431</v>
      </c>
      <c r="D325" s="419" t="s">
        <v>605</v>
      </c>
    </row>
    <row r="326" spans="1:4" ht="12.75">
      <c r="A326" s="554" t="s">
        <v>320</v>
      </c>
      <c r="B326" s="382">
        <v>0</v>
      </c>
      <c r="C326" s="485" t="s">
        <v>433</v>
      </c>
      <c r="D326" s="401" t="s">
        <v>677</v>
      </c>
    </row>
    <row r="327" spans="1:4" ht="12.75">
      <c r="A327" s="420" t="s">
        <v>698</v>
      </c>
      <c r="B327" s="382">
        <v>0</v>
      </c>
      <c r="C327" s="485" t="s">
        <v>596</v>
      </c>
      <c r="D327" s="419" t="s">
        <v>597</v>
      </c>
    </row>
    <row r="328" spans="1:4" ht="12.75">
      <c r="A328" s="420" t="s">
        <v>698</v>
      </c>
      <c r="B328" s="382">
        <v>0</v>
      </c>
      <c r="C328" s="485" t="s">
        <v>400</v>
      </c>
      <c r="D328" s="419" t="s">
        <v>599</v>
      </c>
    </row>
    <row r="329" spans="1:4" ht="12.75">
      <c r="A329" s="420" t="s">
        <v>698</v>
      </c>
      <c r="B329" s="382">
        <v>0</v>
      </c>
      <c r="C329" s="485" t="s">
        <v>471</v>
      </c>
      <c r="D329" s="419" t="s">
        <v>472</v>
      </c>
    </row>
    <row r="330" spans="1:4" ht="12.75">
      <c r="A330" s="420" t="s">
        <v>698</v>
      </c>
      <c r="B330" s="382">
        <v>0</v>
      </c>
      <c r="C330" s="485" t="s">
        <v>477</v>
      </c>
      <c r="D330" s="419" t="s">
        <v>601</v>
      </c>
    </row>
    <row r="331" spans="1:4" ht="12.75">
      <c r="A331" s="420" t="s">
        <v>699</v>
      </c>
      <c r="B331" s="382">
        <v>0</v>
      </c>
      <c r="C331" s="485" t="s">
        <v>366</v>
      </c>
      <c r="D331" s="419" t="s">
        <v>608</v>
      </c>
    </row>
    <row r="332" spans="1:4" ht="14.25" customHeight="1">
      <c r="A332" s="420" t="s">
        <v>699</v>
      </c>
      <c r="B332" s="382">
        <v>50</v>
      </c>
      <c r="C332" s="485" t="s">
        <v>438</v>
      </c>
      <c r="D332" s="419" t="s">
        <v>683</v>
      </c>
    </row>
    <row r="333" spans="1:4" ht="12.75">
      <c r="A333" s="420" t="s">
        <v>699</v>
      </c>
      <c r="B333" s="399">
        <v>385</v>
      </c>
      <c r="C333" s="485" t="s">
        <v>390</v>
      </c>
      <c r="D333" s="419" t="s">
        <v>700</v>
      </c>
    </row>
    <row r="334" spans="1:4" ht="12.75">
      <c r="A334" s="420" t="s">
        <v>699</v>
      </c>
      <c r="B334" s="382">
        <v>0</v>
      </c>
      <c r="C334" s="485" t="s">
        <v>332</v>
      </c>
      <c r="D334" s="419" t="s">
        <v>589</v>
      </c>
    </row>
    <row r="335" spans="1:4" ht="12.75">
      <c r="A335" s="420" t="s">
        <v>699</v>
      </c>
      <c r="B335" s="382">
        <v>0</v>
      </c>
      <c r="C335" s="485" t="s">
        <v>388</v>
      </c>
      <c r="D335" s="419" t="s">
        <v>610</v>
      </c>
    </row>
    <row r="336" spans="1:4" ht="12.75">
      <c r="A336" s="420" t="s">
        <v>699</v>
      </c>
      <c r="B336" s="382">
        <v>45</v>
      </c>
      <c r="C336" s="485" t="s">
        <v>458</v>
      </c>
      <c r="D336" s="419" t="s">
        <v>591</v>
      </c>
    </row>
    <row r="337" spans="1:4" ht="12.75">
      <c r="A337" s="420" t="s">
        <v>699</v>
      </c>
      <c r="B337" s="382">
        <v>35</v>
      </c>
      <c r="C337" s="485" t="s">
        <v>394</v>
      </c>
      <c r="D337" s="419" t="s">
        <v>592</v>
      </c>
    </row>
    <row r="338" spans="1:4" ht="12.75">
      <c r="A338" s="554" t="s">
        <v>699</v>
      </c>
      <c r="B338" s="382">
        <v>0</v>
      </c>
      <c r="C338" s="543" t="s">
        <v>466</v>
      </c>
      <c r="D338" s="544" t="s">
        <v>614</v>
      </c>
    </row>
    <row r="339" spans="1:4" ht="12.75">
      <c r="A339" s="420" t="s">
        <v>699</v>
      </c>
      <c r="B339" s="382">
        <v>0</v>
      </c>
      <c r="C339" s="485" t="s">
        <v>392</v>
      </c>
      <c r="D339" s="419" t="s">
        <v>687</v>
      </c>
    </row>
    <row r="340" spans="1:4" ht="12.75">
      <c r="A340" s="420" t="s">
        <v>699</v>
      </c>
      <c r="B340" s="382">
        <v>20</v>
      </c>
      <c r="C340" s="485" t="s">
        <v>596</v>
      </c>
      <c r="D340" s="419" t="s">
        <v>597</v>
      </c>
    </row>
    <row r="341" spans="1:4" ht="12.75">
      <c r="A341" s="420" t="s">
        <v>699</v>
      </c>
      <c r="B341" s="382">
        <v>0</v>
      </c>
      <c r="C341" s="485" t="s">
        <v>400</v>
      </c>
      <c r="D341" s="419" t="s">
        <v>599</v>
      </c>
    </row>
    <row r="342" spans="1:4" ht="12.75">
      <c r="A342" s="420" t="s">
        <v>699</v>
      </c>
      <c r="B342" s="382">
        <v>290</v>
      </c>
      <c r="C342" s="485" t="s">
        <v>405</v>
      </c>
      <c r="D342" s="419" t="s">
        <v>600</v>
      </c>
    </row>
    <row r="343" spans="1:4" ht="12.75">
      <c r="A343" s="420" t="s">
        <v>699</v>
      </c>
      <c r="B343" s="382">
        <v>120</v>
      </c>
      <c r="C343" s="485" t="s">
        <v>443</v>
      </c>
      <c r="D343" s="419" t="s">
        <v>470</v>
      </c>
    </row>
    <row r="344" spans="1:4" ht="12.75">
      <c r="A344" s="420" t="s">
        <v>699</v>
      </c>
      <c r="B344" s="382">
        <v>30</v>
      </c>
      <c r="C344" s="485" t="s">
        <v>620</v>
      </c>
      <c r="D344" s="419" t="s">
        <v>621</v>
      </c>
    </row>
    <row r="345" spans="1:4" ht="12.75">
      <c r="A345" s="420" t="s">
        <v>699</v>
      </c>
      <c r="B345" s="382">
        <v>4</v>
      </c>
      <c r="C345" s="485" t="s">
        <v>471</v>
      </c>
      <c r="D345" s="419" t="s">
        <v>472</v>
      </c>
    </row>
    <row r="346" spans="1:4" ht="12.75">
      <c r="A346" s="420" t="s">
        <v>699</v>
      </c>
      <c r="B346" s="382">
        <v>100</v>
      </c>
      <c r="C346" s="485" t="s">
        <v>473</v>
      </c>
      <c r="D346" s="419" t="s">
        <v>474</v>
      </c>
    </row>
    <row r="347" spans="1:4" ht="12.75">
      <c r="A347" s="420" t="s">
        <v>699</v>
      </c>
      <c r="B347" s="382">
        <v>0</v>
      </c>
      <c r="C347" s="485" t="s">
        <v>371</v>
      </c>
      <c r="D347" s="419" t="s">
        <v>372</v>
      </c>
    </row>
    <row r="348" spans="1:4" ht="12.75">
      <c r="A348" s="420" t="s">
        <v>699</v>
      </c>
      <c r="B348" s="384">
        <v>20</v>
      </c>
      <c r="C348" s="485" t="s">
        <v>479</v>
      </c>
      <c r="D348" s="419" t="s">
        <v>622</v>
      </c>
    </row>
    <row r="349" spans="1:4" ht="12.75">
      <c r="A349" s="423" t="s">
        <v>699</v>
      </c>
      <c r="B349" s="384">
        <v>0</v>
      </c>
      <c r="C349" s="485" t="s">
        <v>481</v>
      </c>
      <c r="D349" s="401" t="s">
        <v>482</v>
      </c>
    </row>
    <row r="350" spans="1:4" ht="12.75">
      <c r="A350" s="423" t="s">
        <v>699</v>
      </c>
      <c r="B350" s="384">
        <v>0</v>
      </c>
      <c r="C350" s="543" t="s">
        <v>517</v>
      </c>
      <c r="D350" s="419" t="s">
        <v>603</v>
      </c>
    </row>
    <row r="351" spans="1:4" ht="12.75">
      <c r="A351" s="423" t="s">
        <v>701</v>
      </c>
      <c r="B351" s="384">
        <v>0</v>
      </c>
      <c r="C351" s="485" t="s">
        <v>371</v>
      </c>
      <c r="D351" s="419" t="s">
        <v>372</v>
      </c>
    </row>
    <row r="352" spans="1:4" ht="12.75">
      <c r="A352" s="420" t="s">
        <v>701</v>
      </c>
      <c r="B352" s="382">
        <v>0</v>
      </c>
      <c r="C352" s="485" t="s">
        <v>400</v>
      </c>
      <c r="D352" s="419" t="s">
        <v>599</v>
      </c>
    </row>
    <row r="353" spans="1:4" ht="12.75">
      <c r="A353" s="420" t="s">
        <v>701</v>
      </c>
      <c r="B353" s="382">
        <v>275</v>
      </c>
      <c r="C353" s="485" t="s">
        <v>363</v>
      </c>
      <c r="D353" s="419" t="s">
        <v>364</v>
      </c>
    </row>
    <row r="354" spans="1:4" ht="12.75">
      <c r="A354" s="420" t="s">
        <v>701</v>
      </c>
      <c r="B354" s="399">
        <v>280</v>
      </c>
      <c r="C354" s="485" t="s">
        <v>403</v>
      </c>
      <c r="D354" s="419" t="s">
        <v>619</v>
      </c>
    </row>
    <row r="355" spans="1:4" ht="13.5" thickBot="1">
      <c r="A355" s="420" t="s">
        <v>701</v>
      </c>
      <c r="B355" s="382">
        <v>460</v>
      </c>
      <c r="C355" s="385" t="s">
        <v>431</v>
      </c>
      <c r="D355" s="419" t="s">
        <v>605</v>
      </c>
    </row>
    <row r="356" spans="1:4" ht="13.5" thickBot="1">
      <c r="A356" s="505" t="s">
        <v>263</v>
      </c>
      <c r="B356" s="407">
        <f>SUM(B262:B355)</f>
        <v>5170</v>
      </c>
      <c r="C356" s="426"/>
      <c r="D356" s="427"/>
    </row>
    <row r="357" spans="1:4" ht="7.5" customHeight="1">
      <c r="A357" s="463"/>
      <c r="B357" s="502"/>
      <c r="C357" s="411"/>
      <c r="D357" s="463"/>
    </row>
    <row r="358" spans="1:3" ht="19.5" thickBot="1">
      <c r="A358" s="409" t="s">
        <v>702</v>
      </c>
      <c r="B358" s="496"/>
      <c r="C358" s="411"/>
    </row>
    <row r="359" spans="1:4" ht="12.75">
      <c r="A359" s="392" t="s">
        <v>352</v>
      </c>
      <c r="B359" s="393" t="s">
        <v>855</v>
      </c>
      <c r="C359" s="412" t="s">
        <v>353</v>
      </c>
      <c r="D359" s="413" t="s">
        <v>354</v>
      </c>
    </row>
    <row r="360" spans="1:4" ht="13.5" thickBot="1">
      <c r="A360" s="395"/>
      <c r="B360" s="396" t="s">
        <v>848</v>
      </c>
      <c r="C360" s="414" t="s">
        <v>355</v>
      </c>
      <c r="D360" s="415"/>
    </row>
    <row r="361" spans="1:5" ht="12.75">
      <c r="A361" s="472" t="s">
        <v>703</v>
      </c>
      <c r="B361" s="443">
        <v>0</v>
      </c>
      <c r="C361" s="418" t="s">
        <v>390</v>
      </c>
      <c r="D361" s="457" t="s">
        <v>632</v>
      </c>
      <c r="E361" s="347"/>
    </row>
    <row r="362" spans="1:5" ht="12.75">
      <c r="A362" s="472" t="s">
        <v>703</v>
      </c>
      <c r="B362" s="382">
        <v>120</v>
      </c>
      <c r="C362" s="485" t="s">
        <v>394</v>
      </c>
      <c r="D362" s="419" t="s">
        <v>592</v>
      </c>
      <c r="E362" s="557"/>
    </row>
    <row r="363" spans="1:5" ht="12.75">
      <c r="A363" s="472" t="s">
        <v>703</v>
      </c>
      <c r="B363" s="382">
        <v>0</v>
      </c>
      <c r="C363" s="485" t="s">
        <v>462</v>
      </c>
      <c r="D363" s="419" t="s">
        <v>593</v>
      </c>
      <c r="E363" s="557"/>
    </row>
    <row r="364" spans="1:5" ht="12.75">
      <c r="A364" s="472" t="s">
        <v>703</v>
      </c>
      <c r="B364" s="382">
        <v>0</v>
      </c>
      <c r="C364" s="485" t="s">
        <v>571</v>
      </c>
      <c r="D364" s="419" t="s">
        <v>594</v>
      </c>
      <c r="E364" s="557"/>
    </row>
    <row r="365" spans="1:5" ht="12.75">
      <c r="A365" s="472" t="s">
        <v>703</v>
      </c>
      <c r="B365" s="382">
        <v>0</v>
      </c>
      <c r="C365" s="485" t="s">
        <v>496</v>
      </c>
      <c r="D365" s="419" t="s">
        <v>595</v>
      </c>
      <c r="E365" s="557"/>
    </row>
    <row r="366" spans="1:5" ht="12.75">
      <c r="A366" s="472" t="s">
        <v>703</v>
      </c>
      <c r="B366" s="382">
        <v>0</v>
      </c>
      <c r="C366" s="485" t="s">
        <v>515</v>
      </c>
      <c r="D366" s="419" t="s">
        <v>704</v>
      </c>
      <c r="E366" s="557"/>
    </row>
    <row r="367" spans="1:5" ht="12.75">
      <c r="A367" s="472" t="s">
        <v>703</v>
      </c>
      <c r="B367" s="382">
        <v>0</v>
      </c>
      <c r="C367" s="485" t="s">
        <v>369</v>
      </c>
      <c r="D367" s="419" t="s">
        <v>598</v>
      </c>
      <c r="E367" s="557"/>
    </row>
    <row r="368" spans="1:5" ht="12.75">
      <c r="A368" s="472" t="s">
        <v>703</v>
      </c>
      <c r="B368" s="382">
        <v>4</v>
      </c>
      <c r="C368" s="485" t="s">
        <v>400</v>
      </c>
      <c r="D368" s="419" t="s">
        <v>599</v>
      </c>
      <c r="E368" s="557"/>
    </row>
    <row r="369" spans="1:5" ht="12.75">
      <c r="A369" s="472" t="s">
        <v>703</v>
      </c>
      <c r="B369" s="382">
        <v>1</v>
      </c>
      <c r="C369" s="485" t="s">
        <v>363</v>
      </c>
      <c r="D369" s="419" t="s">
        <v>364</v>
      </c>
      <c r="E369" s="557"/>
    </row>
    <row r="370" spans="1:5" ht="12.75">
      <c r="A370" s="420" t="s">
        <v>703</v>
      </c>
      <c r="B370" s="399">
        <v>1</v>
      </c>
      <c r="C370" s="485" t="s">
        <v>403</v>
      </c>
      <c r="D370" s="419" t="s">
        <v>619</v>
      </c>
      <c r="E370" s="557"/>
    </row>
    <row r="371" spans="1:5" ht="12.75">
      <c r="A371" s="472" t="s">
        <v>703</v>
      </c>
      <c r="B371" s="382">
        <v>0</v>
      </c>
      <c r="C371" s="485" t="s">
        <v>405</v>
      </c>
      <c r="D371" s="419" t="s">
        <v>600</v>
      </c>
      <c r="E371" s="557"/>
    </row>
    <row r="372" spans="1:5" ht="12.75">
      <c r="A372" s="472" t="s">
        <v>703</v>
      </c>
      <c r="B372" s="382">
        <v>0</v>
      </c>
      <c r="C372" s="485" t="s">
        <v>443</v>
      </c>
      <c r="D372" s="419" t="s">
        <v>637</v>
      </c>
      <c r="E372" s="557"/>
    </row>
    <row r="373" spans="1:5" ht="12.75">
      <c r="A373" s="472" t="s">
        <v>703</v>
      </c>
      <c r="B373" s="382">
        <v>0</v>
      </c>
      <c r="C373" s="485" t="s">
        <v>477</v>
      </c>
      <c r="D373" s="419" t="s">
        <v>601</v>
      </c>
      <c r="E373" s="557"/>
    </row>
    <row r="374" spans="1:5" ht="12.75">
      <c r="A374" s="472" t="s">
        <v>703</v>
      </c>
      <c r="B374" s="382">
        <v>3</v>
      </c>
      <c r="C374" s="485" t="s">
        <v>431</v>
      </c>
      <c r="D374" s="419" t="s">
        <v>605</v>
      </c>
      <c r="E374" s="557"/>
    </row>
    <row r="375" spans="1:5" ht="12.75">
      <c r="A375" s="420" t="s">
        <v>705</v>
      </c>
      <c r="B375" s="382">
        <v>0</v>
      </c>
      <c r="C375" s="485" t="s">
        <v>390</v>
      </c>
      <c r="D375" s="419" t="s">
        <v>632</v>
      </c>
      <c r="E375" s="557"/>
    </row>
    <row r="376" spans="1:5" ht="12.75">
      <c r="A376" s="420" t="s">
        <v>705</v>
      </c>
      <c r="B376" s="382">
        <v>0</v>
      </c>
      <c r="C376" s="485" t="s">
        <v>455</v>
      </c>
      <c r="D376" s="504" t="s">
        <v>680</v>
      </c>
      <c r="E376" s="8"/>
    </row>
    <row r="377" spans="1:5" ht="12.75">
      <c r="A377" s="420" t="s">
        <v>705</v>
      </c>
      <c r="B377" s="382">
        <v>20</v>
      </c>
      <c r="C377" s="485" t="s">
        <v>332</v>
      </c>
      <c r="D377" s="419" t="s">
        <v>589</v>
      </c>
      <c r="E377" s="557"/>
    </row>
    <row r="378" spans="1:5" ht="12.75">
      <c r="A378" s="420" t="s">
        <v>705</v>
      </c>
      <c r="B378" s="382">
        <v>1</v>
      </c>
      <c r="C378" s="485" t="s">
        <v>456</v>
      </c>
      <c r="D378" s="419" t="s">
        <v>590</v>
      </c>
      <c r="E378" s="557"/>
    </row>
    <row r="379" spans="1:5" ht="12.75">
      <c r="A379" s="420" t="s">
        <v>705</v>
      </c>
      <c r="B379" s="382">
        <v>0</v>
      </c>
      <c r="C379" s="485" t="s">
        <v>388</v>
      </c>
      <c r="D379" s="419" t="s">
        <v>610</v>
      </c>
      <c r="E379" s="557"/>
    </row>
    <row r="380" spans="1:5" ht="12.75">
      <c r="A380" s="420" t="s">
        <v>705</v>
      </c>
      <c r="B380" s="382">
        <v>8</v>
      </c>
      <c r="C380" s="485" t="s">
        <v>458</v>
      </c>
      <c r="D380" s="419" t="s">
        <v>591</v>
      </c>
      <c r="E380" s="557"/>
    </row>
    <row r="381" spans="1:5" ht="12.75">
      <c r="A381" s="420" t="s">
        <v>705</v>
      </c>
      <c r="B381" s="382">
        <v>120</v>
      </c>
      <c r="C381" s="485" t="s">
        <v>394</v>
      </c>
      <c r="D381" s="419" t="s">
        <v>592</v>
      </c>
      <c r="E381" s="557"/>
    </row>
    <row r="382" spans="1:5" ht="12.75">
      <c r="A382" s="420" t="s">
        <v>705</v>
      </c>
      <c r="B382" s="382">
        <v>0</v>
      </c>
      <c r="C382" s="485" t="s">
        <v>462</v>
      </c>
      <c r="D382" s="419" t="s">
        <v>593</v>
      </c>
      <c r="E382" s="557"/>
    </row>
    <row r="383" spans="1:5" ht="12.75">
      <c r="A383" s="420" t="s">
        <v>705</v>
      </c>
      <c r="B383" s="382">
        <v>0</v>
      </c>
      <c r="C383" s="485" t="s">
        <v>392</v>
      </c>
      <c r="D383" s="419" t="s">
        <v>687</v>
      </c>
      <c r="E383" s="557"/>
    </row>
    <row r="384" spans="1:5" ht="12.75">
      <c r="A384" s="420" t="s">
        <v>705</v>
      </c>
      <c r="B384" s="382">
        <v>0</v>
      </c>
      <c r="C384" s="485" t="s">
        <v>615</v>
      </c>
      <c r="D384" s="419" t="s">
        <v>616</v>
      </c>
      <c r="E384" s="557"/>
    </row>
    <row r="385" spans="1:5" ht="12.75">
      <c r="A385" s="554" t="s">
        <v>705</v>
      </c>
      <c r="B385" s="382">
        <v>10</v>
      </c>
      <c r="C385" s="543" t="s">
        <v>335</v>
      </c>
      <c r="D385" s="553" t="s">
        <v>336</v>
      </c>
      <c r="E385" s="558"/>
    </row>
    <row r="386" spans="1:5" ht="12.75">
      <c r="A386" s="420" t="s">
        <v>705</v>
      </c>
      <c r="B386" s="382">
        <v>0</v>
      </c>
      <c r="C386" s="485" t="s">
        <v>571</v>
      </c>
      <c r="D386" s="419" t="s">
        <v>594</v>
      </c>
      <c r="E386" s="557"/>
    </row>
    <row r="387" spans="1:5" ht="12.75">
      <c r="A387" s="420" t="s">
        <v>705</v>
      </c>
      <c r="B387" s="382">
        <v>0</v>
      </c>
      <c r="C387" s="485" t="s">
        <v>496</v>
      </c>
      <c r="D387" s="419" t="s">
        <v>595</v>
      </c>
      <c r="E387" s="557"/>
    </row>
    <row r="388" spans="1:5" ht="12.75">
      <c r="A388" s="420" t="s">
        <v>705</v>
      </c>
      <c r="B388" s="382">
        <v>0</v>
      </c>
      <c r="C388" s="485" t="s">
        <v>688</v>
      </c>
      <c r="D388" s="419" t="s">
        <v>697</v>
      </c>
      <c r="E388" s="557"/>
    </row>
    <row r="389" spans="1:5" ht="12.75">
      <c r="A389" s="420" t="s">
        <v>705</v>
      </c>
      <c r="B389" s="382">
        <v>0</v>
      </c>
      <c r="C389" s="485" t="s">
        <v>515</v>
      </c>
      <c r="D389" s="419" t="s">
        <v>704</v>
      </c>
      <c r="E389" s="557"/>
    </row>
    <row r="390" spans="1:5" ht="12.75">
      <c r="A390" s="420" t="s">
        <v>705</v>
      </c>
      <c r="B390" s="382">
        <v>10</v>
      </c>
      <c r="C390" s="485" t="s">
        <v>596</v>
      </c>
      <c r="D390" s="419" t="s">
        <v>597</v>
      </c>
      <c r="E390" s="557"/>
    </row>
    <row r="391" spans="1:5" ht="12.75">
      <c r="A391" s="420" t="s">
        <v>705</v>
      </c>
      <c r="B391" s="382">
        <v>0</v>
      </c>
      <c r="C391" s="485" t="s">
        <v>369</v>
      </c>
      <c r="D391" s="419" t="s">
        <v>598</v>
      </c>
      <c r="E391" s="557"/>
    </row>
    <row r="392" spans="1:5" ht="12.75">
      <c r="A392" s="420" t="s">
        <v>705</v>
      </c>
      <c r="B392" s="382">
        <v>19</v>
      </c>
      <c r="C392" s="485" t="s">
        <v>400</v>
      </c>
      <c r="D392" s="419" t="s">
        <v>599</v>
      </c>
      <c r="E392" s="557"/>
    </row>
    <row r="393" spans="1:5" ht="12.75">
      <c r="A393" s="420" t="s">
        <v>705</v>
      </c>
      <c r="B393" s="382">
        <v>40</v>
      </c>
      <c r="C393" s="485" t="s">
        <v>405</v>
      </c>
      <c r="D393" s="419" t="s">
        <v>600</v>
      </c>
      <c r="E393" s="557"/>
    </row>
    <row r="394" spans="1:5" ht="12.75">
      <c r="A394" s="420" t="s">
        <v>705</v>
      </c>
      <c r="B394" s="382">
        <v>0</v>
      </c>
      <c r="C394" s="485" t="s">
        <v>620</v>
      </c>
      <c r="D394" s="419" t="s">
        <v>621</v>
      </c>
      <c r="E394" s="557"/>
    </row>
    <row r="395" spans="1:5" ht="12.75">
      <c r="A395" s="420" t="s">
        <v>705</v>
      </c>
      <c r="B395" s="382">
        <v>2</v>
      </c>
      <c r="C395" s="485" t="s">
        <v>471</v>
      </c>
      <c r="D395" s="419" t="s">
        <v>472</v>
      </c>
      <c r="E395" s="557"/>
    </row>
    <row r="396" spans="1:5" ht="12.75">
      <c r="A396" s="420" t="s">
        <v>705</v>
      </c>
      <c r="B396" s="382">
        <v>0</v>
      </c>
      <c r="C396" s="485" t="s">
        <v>371</v>
      </c>
      <c r="D396" s="419" t="s">
        <v>372</v>
      </c>
      <c r="E396" s="557"/>
    </row>
    <row r="397" spans="1:5" ht="12.75">
      <c r="A397" s="420" t="s">
        <v>705</v>
      </c>
      <c r="B397" s="382">
        <v>0</v>
      </c>
      <c r="C397" s="485" t="s">
        <v>477</v>
      </c>
      <c r="D397" s="419" t="s">
        <v>601</v>
      </c>
      <c r="E397" s="557"/>
    </row>
    <row r="398" spans="1:5" ht="12.75">
      <c r="A398" s="420" t="s">
        <v>705</v>
      </c>
      <c r="B398" s="382">
        <v>0</v>
      </c>
      <c r="C398" s="485" t="s">
        <v>479</v>
      </c>
      <c r="D398" s="419" t="s">
        <v>622</v>
      </c>
      <c r="E398" s="557"/>
    </row>
    <row r="399" spans="1:5" ht="12.75">
      <c r="A399" s="420" t="s">
        <v>705</v>
      </c>
      <c r="B399" s="382">
        <v>0</v>
      </c>
      <c r="C399" s="485" t="s">
        <v>481</v>
      </c>
      <c r="D399" s="401" t="s">
        <v>482</v>
      </c>
      <c r="E399" s="557"/>
    </row>
    <row r="400" spans="1:5" ht="12.75">
      <c r="A400" s="420" t="s">
        <v>705</v>
      </c>
      <c r="B400" s="382">
        <v>0</v>
      </c>
      <c r="C400" s="485" t="s">
        <v>483</v>
      </c>
      <c r="D400" s="419" t="s">
        <v>602</v>
      </c>
      <c r="E400" s="557"/>
    </row>
    <row r="401" spans="1:5" ht="12.75">
      <c r="A401" s="420" t="s">
        <v>705</v>
      </c>
      <c r="B401" s="382">
        <v>0</v>
      </c>
      <c r="C401" s="485" t="s">
        <v>517</v>
      </c>
      <c r="D401" s="419" t="s">
        <v>518</v>
      </c>
      <c r="E401" s="557"/>
    </row>
    <row r="402" spans="1:5" ht="12.75">
      <c r="A402" s="420" t="s">
        <v>705</v>
      </c>
      <c r="B402" s="382">
        <v>0</v>
      </c>
      <c r="C402" s="485" t="s">
        <v>409</v>
      </c>
      <c r="D402" s="419" t="s">
        <v>604</v>
      </c>
      <c r="E402" s="557"/>
    </row>
    <row r="403" spans="1:5" ht="12.75">
      <c r="A403" s="420" t="s">
        <v>705</v>
      </c>
      <c r="B403" s="382">
        <v>10</v>
      </c>
      <c r="C403" s="485" t="s">
        <v>431</v>
      </c>
      <c r="D403" s="419" t="s">
        <v>605</v>
      </c>
      <c r="E403" s="557"/>
    </row>
    <row r="404" spans="1:5" ht="12.75">
      <c r="A404" s="420" t="s">
        <v>706</v>
      </c>
      <c r="B404" s="382">
        <v>100</v>
      </c>
      <c r="C404" s="485" t="s">
        <v>394</v>
      </c>
      <c r="D404" s="419" t="s">
        <v>592</v>
      </c>
      <c r="E404" s="557"/>
    </row>
    <row r="405" spans="1:5" ht="12.75">
      <c r="A405" s="420" t="s">
        <v>706</v>
      </c>
      <c r="B405" s="382">
        <v>540</v>
      </c>
      <c r="C405" s="485" t="s">
        <v>460</v>
      </c>
      <c r="D405" s="419" t="s">
        <v>461</v>
      </c>
      <c r="E405" s="557"/>
    </row>
    <row r="406" spans="1:5" ht="12.75">
      <c r="A406" s="420" t="s">
        <v>706</v>
      </c>
      <c r="B406" s="382">
        <v>0</v>
      </c>
      <c r="C406" s="485" t="s">
        <v>571</v>
      </c>
      <c r="D406" s="419" t="s">
        <v>594</v>
      </c>
      <c r="E406" s="557"/>
    </row>
    <row r="407" spans="1:5" ht="12.75">
      <c r="A407" s="420" t="s">
        <v>706</v>
      </c>
      <c r="B407" s="382">
        <v>0</v>
      </c>
      <c r="C407" s="485" t="s">
        <v>496</v>
      </c>
      <c r="D407" s="419" t="s">
        <v>595</v>
      </c>
      <c r="E407" s="557"/>
    </row>
    <row r="408" spans="1:5" ht="12.75">
      <c r="A408" s="420" t="s">
        <v>706</v>
      </c>
      <c r="B408" s="382">
        <v>0</v>
      </c>
      <c r="C408" s="485" t="s">
        <v>369</v>
      </c>
      <c r="D408" s="419" t="s">
        <v>598</v>
      </c>
      <c r="E408" s="557"/>
    </row>
    <row r="409" spans="1:5" ht="12.75">
      <c r="A409" s="420" t="s">
        <v>706</v>
      </c>
      <c r="B409" s="382">
        <v>34</v>
      </c>
      <c r="C409" s="485" t="s">
        <v>521</v>
      </c>
      <c r="D409" s="419" t="s">
        <v>606</v>
      </c>
      <c r="E409" s="557"/>
    </row>
    <row r="410" spans="1:5" ht="12.75">
      <c r="A410" s="420" t="s">
        <v>706</v>
      </c>
      <c r="B410" s="382">
        <v>12</v>
      </c>
      <c r="C410" s="485" t="s">
        <v>400</v>
      </c>
      <c r="D410" s="419" t="s">
        <v>599</v>
      </c>
      <c r="E410" s="557"/>
    </row>
    <row r="411" spans="1:5" ht="12.75">
      <c r="A411" s="420" t="s">
        <v>706</v>
      </c>
      <c r="B411" s="382">
        <v>0</v>
      </c>
      <c r="C411" s="485" t="s">
        <v>405</v>
      </c>
      <c r="D411" s="419" t="s">
        <v>600</v>
      </c>
      <c r="E411" s="557"/>
    </row>
    <row r="412" spans="1:5" ht="12.75">
      <c r="A412" s="420" t="s">
        <v>706</v>
      </c>
      <c r="B412" s="382">
        <v>0</v>
      </c>
      <c r="C412" s="485" t="s">
        <v>443</v>
      </c>
      <c r="D412" s="419" t="s">
        <v>637</v>
      </c>
      <c r="E412" s="557"/>
    </row>
    <row r="413" spans="1:5" ht="12.75">
      <c r="A413" s="420" t="s">
        <v>707</v>
      </c>
      <c r="B413" s="382">
        <v>0</v>
      </c>
      <c r="C413" s="485" t="s">
        <v>396</v>
      </c>
      <c r="D413" s="419" t="s">
        <v>397</v>
      </c>
      <c r="E413" s="557"/>
    </row>
    <row r="414" spans="1:5" ht="12.75">
      <c r="A414" s="420" t="s">
        <v>708</v>
      </c>
      <c r="B414" s="382">
        <v>317</v>
      </c>
      <c r="C414" s="485" t="s">
        <v>394</v>
      </c>
      <c r="D414" s="419" t="s">
        <v>592</v>
      </c>
      <c r="E414" s="557"/>
    </row>
    <row r="415" spans="1:5" ht="12.75">
      <c r="A415" s="420" t="s">
        <v>708</v>
      </c>
      <c r="B415" s="382">
        <v>0</v>
      </c>
      <c r="C415" s="485" t="s">
        <v>460</v>
      </c>
      <c r="D415" s="419" t="s">
        <v>461</v>
      </c>
      <c r="E415" s="557"/>
    </row>
    <row r="416" spans="1:5" ht="12.75">
      <c r="A416" s="420" t="s">
        <v>708</v>
      </c>
      <c r="B416" s="382">
        <v>20</v>
      </c>
      <c r="C416" s="485" t="s">
        <v>398</v>
      </c>
      <c r="D416" s="419" t="s">
        <v>709</v>
      </c>
      <c r="E416" s="557"/>
    </row>
    <row r="417" spans="1:5" ht="12.75">
      <c r="A417" s="420" t="s">
        <v>708</v>
      </c>
      <c r="B417" s="382">
        <v>0</v>
      </c>
      <c r="C417" s="485" t="s">
        <v>369</v>
      </c>
      <c r="D417" s="419" t="s">
        <v>598</v>
      </c>
      <c r="E417" s="557"/>
    </row>
    <row r="418" spans="1:5" ht="12.75">
      <c r="A418" s="554" t="s">
        <v>708</v>
      </c>
      <c r="B418" s="382">
        <v>0</v>
      </c>
      <c r="C418" s="543" t="s">
        <v>409</v>
      </c>
      <c r="D418" s="544" t="s">
        <v>604</v>
      </c>
      <c r="E418" s="557"/>
    </row>
    <row r="419" spans="1:5" ht="12.75">
      <c r="A419" s="420" t="s">
        <v>710</v>
      </c>
      <c r="B419" s="382">
        <v>0</v>
      </c>
      <c r="C419" s="485" t="s">
        <v>332</v>
      </c>
      <c r="D419" s="419" t="s">
        <v>589</v>
      </c>
      <c r="E419" s="557"/>
    </row>
    <row r="420" spans="1:5" ht="12.75">
      <c r="A420" s="420" t="s">
        <v>710</v>
      </c>
      <c r="B420" s="382">
        <v>10</v>
      </c>
      <c r="C420" s="485" t="s">
        <v>458</v>
      </c>
      <c r="D420" s="419" t="s">
        <v>591</v>
      </c>
      <c r="E420" s="557"/>
    </row>
    <row r="421" spans="1:5" ht="12.75">
      <c r="A421" s="420" t="s">
        <v>710</v>
      </c>
      <c r="B421" s="382">
        <v>55</v>
      </c>
      <c r="C421" s="485" t="s">
        <v>394</v>
      </c>
      <c r="D421" s="419" t="s">
        <v>592</v>
      </c>
      <c r="E421" s="557"/>
    </row>
    <row r="422" spans="1:5" ht="12.75">
      <c r="A422" s="420" t="s">
        <v>710</v>
      </c>
      <c r="B422" s="382">
        <v>0</v>
      </c>
      <c r="C422" s="485" t="s">
        <v>462</v>
      </c>
      <c r="D422" s="419" t="s">
        <v>593</v>
      </c>
      <c r="E422" s="557"/>
    </row>
    <row r="423" spans="1:5" ht="12.75">
      <c r="A423" s="554" t="s">
        <v>710</v>
      </c>
      <c r="B423" s="382">
        <v>2</v>
      </c>
      <c r="C423" s="543" t="s">
        <v>335</v>
      </c>
      <c r="D423" s="553" t="s">
        <v>336</v>
      </c>
      <c r="E423" s="557"/>
    </row>
    <row r="424" spans="1:5" ht="12.75">
      <c r="A424" s="420" t="s">
        <v>710</v>
      </c>
      <c r="B424" s="382">
        <v>0</v>
      </c>
      <c r="C424" s="485" t="s">
        <v>496</v>
      </c>
      <c r="D424" s="419" t="s">
        <v>595</v>
      </c>
      <c r="E424" s="558"/>
    </row>
    <row r="425" spans="1:5" ht="12.75">
      <c r="A425" s="420" t="s">
        <v>710</v>
      </c>
      <c r="B425" s="399">
        <v>2</v>
      </c>
      <c r="C425" s="485" t="s">
        <v>596</v>
      </c>
      <c r="D425" s="419" t="s">
        <v>597</v>
      </c>
      <c r="E425" s="557"/>
    </row>
    <row r="426" spans="1:5" ht="12.75">
      <c r="A426" s="420" t="s">
        <v>710</v>
      </c>
      <c r="B426" s="382">
        <v>5</v>
      </c>
      <c r="C426" s="485" t="s">
        <v>400</v>
      </c>
      <c r="D426" s="419" t="s">
        <v>599</v>
      </c>
      <c r="E426" s="557"/>
    </row>
    <row r="427" spans="1:5" ht="12.75">
      <c r="A427" s="420" t="s">
        <v>710</v>
      </c>
      <c r="B427" s="382">
        <v>35</v>
      </c>
      <c r="C427" s="485" t="s">
        <v>405</v>
      </c>
      <c r="D427" s="419" t="s">
        <v>600</v>
      </c>
      <c r="E427" s="557"/>
    </row>
    <row r="428" spans="1:5" ht="12.75">
      <c r="A428" s="420" t="s">
        <v>710</v>
      </c>
      <c r="B428" s="382">
        <v>5</v>
      </c>
      <c r="C428" s="485" t="s">
        <v>620</v>
      </c>
      <c r="D428" s="419" t="s">
        <v>621</v>
      </c>
      <c r="E428" s="557"/>
    </row>
    <row r="429" spans="1:5" ht="12.75">
      <c r="A429" s="420" t="s">
        <v>710</v>
      </c>
      <c r="B429" s="382">
        <v>0</v>
      </c>
      <c r="C429" s="485" t="s">
        <v>473</v>
      </c>
      <c r="D429" s="419" t="s">
        <v>474</v>
      </c>
      <c r="E429" s="557"/>
    </row>
    <row r="430" spans="1:5" ht="12.75">
      <c r="A430" s="420" t="s">
        <v>710</v>
      </c>
      <c r="B430" s="382">
        <v>0</v>
      </c>
      <c r="C430" s="485" t="s">
        <v>371</v>
      </c>
      <c r="D430" s="419" t="s">
        <v>372</v>
      </c>
      <c r="E430" s="557"/>
    </row>
    <row r="431" spans="1:5" ht="12.75">
      <c r="A431" s="420" t="s">
        <v>710</v>
      </c>
      <c r="B431" s="382">
        <v>0</v>
      </c>
      <c r="C431" s="485" t="s">
        <v>477</v>
      </c>
      <c r="D431" s="419" t="s">
        <v>601</v>
      </c>
      <c r="E431" s="557"/>
    </row>
    <row r="432" spans="1:5" ht="12.75">
      <c r="A432" s="420" t="s">
        <v>711</v>
      </c>
      <c r="B432" s="382">
        <v>210</v>
      </c>
      <c r="C432" s="485" t="s">
        <v>394</v>
      </c>
      <c r="D432" s="419" t="s">
        <v>592</v>
      </c>
      <c r="E432" s="557"/>
    </row>
    <row r="433" spans="1:5" ht="12.75">
      <c r="A433" s="420" t="s">
        <v>711</v>
      </c>
      <c r="B433" s="382">
        <v>0</v>
      </c>
      <c r="C433" s="485" t="s">
        <v>455</v>
      </c>
      <c r="D433" s="504" t="s">
        <v>680</v>
      </c>
      <c r="E433" s="557"/>
    </row>
    <row r="434" spans="1:5" ht="12.75">
      <c r="A434" s="420" t="s">
        <v>711</v>
      </c>
      <c r="B434" s="384">
        <v>0</v>
      </c>
      <c r="C434" s="485" t="s">
        <v>332</v>
      </c>
      <c r="D434" s="419" t="s">
        <v>589</v>
      </c>
      <c r="E434" s="8"/>
    </row>
    <row r="435" spans="1:5" ht="12.75">
      <c r="A435" s="420" t="s">
        <v>711</v>
      </c>
      <c r="B435" s="384">
        <v>0</v>
      </c>
      <c r="C435" s="485" t="s">
        <v>456</v>
      </c>
      <c r="D435" s="419" t="s">
        <v>590</v>
      </c>
      <c r="E435" s="557"/>
    </row>
    <row r="436" spans="1:5" ht="12.75">
      <c r="A436" s="420" t="s">
        <v>711</v>
      </c>
      <c r="B436" s="384">
        <v>0</v>
      </c>
      <c r="C436" s="485" t="s">
        <v>388</v>
      </c>
      <c r="D436" s="419" t="s">
        <v>610</v>
      </c>
      <c r="E436" s="557"/>
    </row>
    <row r="437" spans="1:5" ht="12.75">
      <c r="A437" s="420" t="s">
        <v>711</v>
      </c>
      <c r="B437" s="382">
        <v>0</v>
      </c>
      <c r="C437" s="485" t="s">
        <v>462</v>
      </c>
      <c r="D437" s="419" t="s">
        <v>593</v>
      </c>
      <c r="E437" s="557"/>
    </row>
    <row r="438" spans="1:5" ht="12.75">
      <c r="A438" s="420" t="s">
        <v>711</v>
      </c>
      <c r="B438" s="384">
        <v>0</v>
      </c>
      <c r="C438" s="485" t="s">
        <v>496</v>
      </c>
      <c r="D438" s="419" t="s">
        <v>595</v>
      </c>
      <c r="E438" s="557"/>
    </row>
    <row r="439" spans="1:5" ht="12.75">
      <c r="A439" s="420" t="s">
        <v>711</v>
      </c>
      <c r="B439" s="384">
        <v>0</v>
      </c>
      <c r="C439" s="485" t="s">
        <v>596</v>
      </c>
      <c r="D439" s="419" t="s">
        <v>597</v>
      </c>
      <c r="E439" s="557"/>
    </row>
    <row r="440" spans="1:5" ht="12.75">
      <c r="A440" s="420" t="s">
        <v>711</v>
      </c>
      <c r="B440" s="382">
        <v>10</v>
      </c>
      <c r="C440" s="485" t="s">
        <v>400</v>
      </c>
      <c r="D440" s="419" t="s">
        <v>599</v>
      </c>
      <c r="E440" s="557"/>
    </row>
    <row r="441" spans="1:5" ht="12.75">
      <c r="A441" s="420" t="s">
        <v>711</v>
      </c>
      <c r="B441" s="382">
        <v>0</v>
      </c>
      <c r="C441" s="485" t="s">
        <v>405</v>
      </c>
      <c r="D441" s="419" t="s">
        <v>600</v>
      </c>
      <c r="E441" s="557"/>
    </row>
    <row r="442" spans="1:5" ht="12.75">
      <c r="A442" s="420" t="s">
        <v>711</v>
      </c>
      <c r="B442" s="382">
        <v>0</v>
      </c>
      <c r="C442" s="485" t="s">
        <v>477</v>
      </c>
      <c r="D442" s="419" t="s">
        <v>601</v>
      </c>
      <c r="E442" s="557"/>
    </row>
    <row r="443" spans="1:5" ht="12.75" customHeight="1">
      <c r="A443" s="420" t="s">
        <v>712</v>
      </c>
      <c r="B443" s="399">
        <v>7</v>
      </c>
      <c r="C443" s="485" t="s">
        <v>438</v>
      </c>
      <c r="D443" s="419" t="s">
        <v>683</v>
      </c>
      <c r="E443" s="557"/>
    </row>
    <row r="444" spans="1:5" ht="12.75">
      <c r="A444" s="420" t="s">
        <v>712</v>
      </c>
      <c r="B444" s="382">
        <v>47</v>
      </c>
      <c r="C444" s="485" t="s">
        <v>366</v>
      </c>
      <c r="D444" s="419" t="s">
        <v>608</v>
      </c>
      <c r="E444" s="557"/>
    </row>
    <row r="445" spans="1:5" ht="12.75">
      <c r="A445" s="420" t="s">
        <v>712</v>
      </c>
      <c r="B445" s="382">
        <v>16</v>
      </c>
      <c r="C445" s="485" t="s">
        <v>390</v>
      </c>
      <c r="D445" s="419" t="s">
        <v>632</v>
      </c>
      <c r="E445" s="557"/>
    </row>
    <row r="446" spans="1:5" ht="12.75">
      <c r="A446" s="420" t="s">
        <v>712</v>
      </c>
      <c r="B446" s="382">
        <v>0</v>
      </c>
      <c r="C446" s="485" t="s">
        <v>452</v>
      </c>
      <c r="D446" s="419" t="s">
        <v>713</v>
      </c>
      <c r="E446" s="557"/>
    </row>
    <row r="447" spans="1:5" ht="12.75">
      <c r="A447" s="420" t="s">
        <v>712</v>
      </c>
      <c r="B447" s="382">
        <v>0</v>
      </c>
      <c r="C447" s="485" t="s">
        <v>455</v>
      </c>
      <c r="D447" s="504" t="s">
        <v>680</v>
      </c>
      <c r="E447" s="557"/>
    </row>
    <row r="448" spans="1:5" ht="12.75">
      <c r="A448" s="420" t="s">
        <v>712</v>
      </c>
      <c r="B448" s="382">
        <v>170</v>
      </c>
      <c r="C448" s="485" t="s">
        <v>332</v>
      </c>
      <c r="D448" s="419" t="s">
        <v>589</v>
      </c>
      <c r="E448" s="8"/>
    </row>
    <row r="449" spans="1:5" ht="12.75">
      <c r="A449" s="420" t="s">
        <v>712</v>
      </c>
      <c r="B449" s="382">
        <v>30</v>
      </c>
      <c r="C449" s="485" t="s">
        <v>634</v>
      </c>
      <c r="D449" s="419" t="s">
        <v>635</v>
      </c>
      <c r="E449" s="557"/>
    </row>
    <row r="450" spans="1:5" ht="12.75">
      <c r="A450" s="420" t="s">
        <v>712</v>
      </c>
      <c r="B450" s="382">
        <v>7</v>
      </c>
      <c r="C450" s="485" t="s">
        <v>456</v>
      </c>
      <c r="D450" s="419" t="s">
        <v>590</v>
      </c>
      <c r="E450" s="557"/>
    </row>
    <row r="451" spans="1:5" ht="12.75">
      <c r="A451" s="420" t="s">
        <v>712</v>
      </c>
      <c r="B451" s="382">
        <v>105</v>
      </c>
      <c r="C451" s="485" t="s">
        <v>388</v>
      </c>
      <c r="D451" s="419" t="s">
        <v>610</v>
      </c>
      <c r="E451" s="557"/>
    </row>
    <row r="452" spans="1:5" ht="12.75">
      <c r="A452" s="420" t="s">
        <v>712</v>
      </c>
      <c r="B452" s="382">
        <v>0</v>
      </c>
      <c r="C452" s="485" t="s">
        <v>685</v>
      </c>
      <c r="D452" s="419" t="s">
        <v>714</v>
      </c>
      <c r="E452" s="557"/>
    </row>
    <row r="453" spans="1:5" ht="12.75">
      <c r="A453" s="420" t="s">
        <v>712</v>
      </c>
      <c r="B453" s="382">
        <v>50</v>
      </c>
      <c r="C453" s="485" t="s">
        <v>458</v>
      </c>
      <c r="D453" s="419" t="s">
        <v>591</v>
      </c>
      <c r="E453" s="557"/>
    </row>
    <row r="454" spans="1:5" ht="12.75">
      <c r="A454" s="420" t="s">
        <v>712</v>
      </c>
      <c r="B454" s="382">
        <v>485</v>
      </c>
      <c r="C454" s="485" t="s">
        <v>394</v>
      </c>
      <c r="D454" s="419" t="s">
        <v>592</v>
      </c>
      <c r="E454" s="557"/>
    </row>
    <row r="455" spans="1:5" ht="12.75">
      <c r="A455" s="420" t="s">
        <v>712</v>
      </c>
      <c r="B455" s="382">
        <v>35</v>
      </c>
      <c r="C455" s="485" t="s">
        <v>460</v>
      </c>
      <c r="D455" s="419" t="s">
        <v>461</v>
      </c>
      <c r="E455" s="557"/>
    </row>
    <row r="456" spans="1:5" ht="12.75">
      <c r="A456" s="420" t="s">
        <v>712</v>
      </c>
      <c r="B456" s="382">
        <v>215</v>
      </c>
      <c r="C456" s="485" t="s">
        <v>462</v>
      </c>
      <c r="D456" s="419" t="s">
        <v>593</v>
      </c>
      <c r="E456" s="557"/>
    </row>
    <row r="457" spans="1:5" ht="12.75">
      <c r="A457" s="420" t="s">
        <v>712</v>
      </c>
      <c r="B457" s="382">
        <v>40</v>
      </c>
      <c r="C457" s="485" t="s">
        <v>464</v>
      </c>
      <c r="D457" s="419" t="s">
        <v>672</v>
      </c>
      <c r="E457" s="557"/>
    </row>
    <row r="458" spans="1:5" ht="12.75">
      <c r="A458" s="420" t="s">
        <v>712</v>
      </c>
      <c r="B458" s="382">
        <v>12</v>
      </c>
      <c r="C458" s="485" t="s">
        <v>466</v>
      </c>
      <c r="D458" s="419" t="s">
        <v>614</v>
      </c>
      <c r="E458" s="557"/>
    </row>
    <row r="459" spans="1:5" ht="12.75">
      <c r="A459" s="420" t="s">
        <v>712</v>
      </c>
      <c r="B459" s="382">
        <v>10</v>
      </c>
      <c r="C459" s="485" t="s">
        <v>392</v>
      </c>
      <c r="D459" s="419" t="s">
        <v>687</v>
      </c>
      <c r="E459" s="557"/>
    </row>
    <row r="460" spans="1:5" ht="12.75">
      <c r="A460" s="420" t="s">
        <v>712</v>
      </c>
      <c r="B460" s="382">
        <v>132</v>
      </c>
      <c r="C460" s="485" t="s">
        <v>396</v>
      </c>
      <c r="D460" s="419" t="s">
        <v>397</v>
      </c>
      <c r="E460" s="557"/>
    </row>
    <row r="461" spans="1:5" ht="12.75">
      <c r="A461" s="420" t="s">
        <v>712</v>
      </c>
      <c r="B461" s="382">
        <v>0</v>
      </c>
      <c r="C461" s="485" t="s">
        <v>398</v>
      </c>
      <c r="D461" s="419" t="s">
        <v>709</v>
      </c>
      <c r="E461" s="557"/>
    </row>
    <row r="462" spans="1:5" ht="12.75">
      <c r="A462" s="420" t="s">
        <v>712</v>
      </c>
      <c r="B462" s="382">
        <v>70</v>
      </c>
      <c r="C462" s="485" t="s">
        <v>521</v>
      </c>
      <c r="D462" s="419" t="s">
        <v>606</v>
      </c>
      <c r="E462" s="557"/>
    </row>
    <row r="463" spans="1:5" ht="12.75">
      <c r="A463" s="420" t="s">
        <v>712</v>
      </c>
      <c r="B463" s="382">
        <v>15</v>
      </c>
      <c r="C463" s="485" t="s">
        <v>615</v>
      </c>
      <c r="D463" s="419" t="s">
        <v>616</v>
      </c>
      <c r="E463" s="557"/>
    </row>
    <row r="464" spans="1:5" ht="12.75">
      <c r="A464" s="420" t="s">
        <v>712</v>
      </c>
      <c r="B464" s="382">
        <v>0</v>
      </c>
      <c r="C464" s="485" t="s">
        <v>638</v>
      </c>
      <c r="D464" s="419" t="s">
        <v>669</v>
      </c>
      <c r="E464" s="557"/>
    </row>
    <row r="465" spans="1:5" ht="12.75">
      <c r="A465" s="554" t="s">
        <v>712</v>
      </c>
      <c r="B465" s="384">
        <v>4</v>
      </c>
      <c r="C465" s="543" t="s">
        <v>335</v>
      </c>
      <c r="D465" s="553" t="s">
        <v>336</v>
      </c>
      <c r="E465" s="557"/>
    </row>
    <row r="466" spans="1:5" ht="12.75">
      <c r="A466" s="420" t="s">
        <v>712</v>
      </c>
      <c r="B466" s="384">
        <v>0</v>
      </c>
      <c r="C466" s="485" t="s">
        <v>571</v>
      </c>
      <c r="D466" s="401" t="s">
        <v>594</v>
      </c>
      <c r="E466" s="557"/>
    </row>
    <row r="467" spans="1:5" ht="12.75">
      <c r="A467" s="420" t="s">
        <v>712</v>
      </c>
      <c r="B467" s="384">
        <v>0</v>
      </c>
      <c r="C467" s="485" t="s">
        <v>496</v>
      </c>
      <c r="D467" s="419" t="s">
        <v>595</v>
      </c>
      <c r="E467" s="558"/>
    </row>
    <row r="468" spans="1:5" ht="12.75">
      <c r="A468" s="420" t="s">
        <v>712</v>
      </c>
      <c r="B468" s="384">
        <v>0</v>
      </c>
      <c r="C468" s="485" t="s">
        <v>688</v>
      </c>
      <c r="D468" s="401" t="s">
        <v>697</v>
      </c>
      <c r="E468" s="557"/>
    </row>
    <row r="469" spans="1:5" ht="12.75">
      <c r="A469" s="420" t="s">
        <v>712</v>
      </c>
      <c r="B469" s="384">
        <v>0</v>
      </c>
      <c r="C469" s="485" t="s">
        <v>515</v>
      </c>
      <c r="D469" s="401" t="s">
        <v>704</v>
      </c>
      <c r="E469" s="557"/>
    </row>
    <row r="470" spans="1:5" ht="12.75">
      <c r="A470" s="420" t="s">
        <v>712</v>
      </c>
      <c r="B470" s="384">
        <v>0</v>
      </c>
      <c r="C470" s="485" t="s">
        <v>596</v>
      </c>
      <c r="D470" s="419" t="s">
        <v>597</v>
      </c>
      <c r="E470" s="557"/>
    </row>
    <row r="471" spans="1:5" ht="12.75">
      <c r="A471" s="420" t="s">
        <v>712</v>
      </c>
      <c r="B471" s="384">
        <v>0</v>
      </c>
      <c r="C471" s="485" t="s">
        <v>369</v>
      </c>
      <c r="D471" s="419" t="s">
        <v>598</v>
      </c>
      <c r="E471" s="557"/>
    </row>
    <row r="472" spans="1:5" ht="12.75">
      <c r="A472" s="420" t="s">
        <v>712</v>
      </c>
      <c r="B472" s="384">
        <v>300</v>
      </c>
      <c r="C472" s="485" t="s">
        <v>400</v>
      </c>
      <c r="D472" s="419" t="s">
        <v>599</v>
      </c>
      <c r="E472" s="557"/>
    </row>
    <row r="473" spans="1:5" ht="12.75">
      <c r="A473" s="420" t="s">
        <v>712</v>
      </c>
      <c r="B473" s="384">
        <v>0</v>
      </c>
      <c r="C473" s="485" t="s">
        <v>565</v>
      </c>
      <c r="D473" s="419" t="s">
        <v>618</v>
      </c>
      <c r="E473" s="557"/>
    </row>
    <row r="474" spans="1:5" ht="12.75">
      <c r="A474" s="420" t="s">
        <v>712</v>
      </c>
      <c r="B474" s="382">
        <v>17</v>
      </c>
      <c r="C474" s="485" t="s">
        <v>363</v>
      </c>
      <c r="D474" s="419" t="s">
        <v>364</v>
      </c>
      <c r="E474" s="557"/>
    </row>
    <row r="475" spans="1:5" ht="12.75">
      <c r="A475" s="420" t="s">
        <v>712</v>
      </c>
      <c r="B475" s="399">
        <v>10</v>
      </c>
      <c r="C475" s="485" t="s">
        <v>403</v>
      </c>
      <c r="D475" s="419" t="s">
        <v>619</v>
      </c>
      <c r="E475" s="557"/>
    </row>
    <row r="476" spans="1:5" ht="12.75">
      <c r="A476" s="420" t="s">
        <v>712</v>
      </c>
      <c r="B476" s="382">
        <v>290</v>
      </c>
      <c r="C476" s="485" t="s">
        <v>405</v>
      </c>
      <c r="D476" s="419" t="s">
        <v>600</v>
      </c>
      <c r="E476" s="557"/>
    </row>
    <row r="477" spans="1:5" ht="12.75">
      <c r="A477" s="420" t="s">
        <v>712</v>
      </c>
      <c r="B477" s="384">
        <v>2960</v>
      </c>
      <c r="C477" s="485" t="s">
        <v>443</v>
      </c>
      <c r="D477" s="401" t="s">
        <v>637</v>
      </c>
      <c r="E477" s="557"/>
    </row>
    <row r="478" spans="1:5" ht="12.75">
      <c r="A478" s="506" t="s">
        <v>715</v>
      </c>
      <c r="B478" s="384">
        <v>0</v>
      </c>
      <c r="C478" s="485" t="s">
        <v>443</v>
      </c>
      <c r="D478" s="401" t="s">
        <v>716</v>
      </c>
      <c r="E478" s="557"/>
    </row>
    <row r="479" spans="1:5" ht="12.75">
      <c r="A479" s="420" t="s">
        <v>717</v>
      </c>
      <c r="B479" s="384">
        <v>0</v>
      </c>
      <c r="C479" s="485" t="s">
        <v>620</v>
      </c>
      <c r="D479" s="419" t="s">
        <v>621</v>
      </c>
      <c r="E479" s="557"/>
    </row>
    <row r="480" spans="1:5" ht="12.75">
      <c r="A480" s="420" t="s">
        <v>712</v>
      </c>
      <c r="B480" s="382">
        <v>15</v>
      </c>
      <c r="C480" s="485" t="s">
        <v>620</v>
      </c>
      <c r="D480" s="419" t="s">
        <v>621</v>
      </c>
      <c r="E480" s="557"/>
    </row>
    <row r="481" spans="1:5" ht="12.75">
      <c r="A481" s="420" t="s">
        <v>712</v>
      </c>
      <c r="B481" s="382">
        <v>12</v>
      </c>
      <c r="C481" s="485" t="s">
        <v>471</v>
      </c>
      <c r="D481" s="419" t="s">
        <v>472</v>
      </c>
      <c r="E481" s="557"/>
    </row>
    <row r="482" spans="1:5" ht="12.75">
      <c r="A482" s="420" t="s">
        <v>712</v>
      </c>
      <c r="B482" s="382">
        <v>40</v>
      </c>
      <c r="C482" s="485" t="s">
        <v>473</v>
      </c>
      <c r="D482" s="419" t="s">
        <v>474</v>
      </c>
      <c r="E482" s="557"/>
    </row>
    <row r="483" spans="1:5" ht="12.75">
      <c r="A483" s="420" t="s">
        <v>712</v>
      </c>
      <c r="B483" s="382">
        <v>0</v>
      </c>
      <c r="C483" s="485" t="s">
        <v>675</v>
      </c>
      <c r="D483" s="419" t="s">
        <v>676</v>
      </c>
      <c r="E483" s="557"/>
    </row>
    <row r="484" spans="1:5" ht="12.75">
      <c r="A484" s="420" t="s">
        <v>712</v>
      </c>
      <c r="B484" s="382">
        <v>0</v>
      </c>
      <c r="C484" s="485" t="s">
        <v>371</v>
      </c>
      <c r="D484" s="419" t="s">
        <v>372</v>
      </c>
      <c r="E484" s="557"/>
    </row>
    <row r="485" spans="1:5" ht="12.75">
      <c r="A485" s="420" t="s">
        <v>712</v>
      </c>
      <c r="B485" s="382">
        <v>0</v>
      </c>
      <c r="C485" s="485" t="s">
        <v>477</v>
      </c>
      <c r="D485" s="419" t="s">
        <v>601</v>
      </c>
      <c r="E485" s="557"/>
    </row>
    <row r="486" spans="1:5" ht="12.75">
      <c r="A486" s="420" t="s">
        <v>712</v>
      </c>
      <c r="B486" s="382">
        <v>13</v>
      </c>
      <c r="C486" s="485" t="s">
        <v>479</v>
      </c>
      <c r="D486" s="419" t="s">
        <v>622</v>
      </c>
      <c r="E486" s="557"/>
    </row>
    <row r="487" spans="1:5" ht="12.75">
      <c r="A487" s="420" t="s">
        <v>712</v>
      </c>
      <c r="B487" s="382">
        <v>0</v>
      </c>
      <c r="C487" s="485" t="s">
        <v>481</v>
      </c>
      <c r="D487" s="401" t="s">
        <v>482</v>
      </c>
      <c r="E487" s="557"/>
    </row>
    <row r="488" spans="1:5" ht="12.75">
      <c r="A488" s="420" t="s">
        <v>712</v>
      </c>
      <c r="B488" s="382">
        <v>0</v>
      </c>
      <c r="C488" s="485" t="s">
        <v>483</v>
      </c>
      <c r="D488" s="419" t="s">
        <v>602</v>
      </c>
      <c r="E488" s="557"/>
    </row>
    <row r="489" spans="1:5" ht="12.75">
      <c r="A489" s="420" t="s">
        <v>712</v>
      </c>
      <c r="B489" s="382">
        <v>0</v>
      </c>
      <c r="C489" s="485" t="s">
        <v>517</v>
      </c>
      <c r="D489" s="419" t="s">
        <v>518</v>
      </c>
      <c r="E489" s="557"/>
    </row>
    <row r="490" spans="1:5" ht="12.75">
      <c r="A490" s="420" t="s">
        <v>712</v>
      </c>
      <c r="B490" s="382">
        <v>0</v>
      </c>
      <c r="C490" s="485" t="s">
        <v>409</v>
      </c>
      <c r="D490" s="419" t="s">
        <v>604</v>
      </c>
      <c r="E490" s="557"/>
    </row>
    <row r="491" spans="1:5" ht="12.75">
      <c r="A491" s="420" t="s">
        <v>712</v>
      </c>
      <c r="B491" s="384">
        <v>33</v>
      </c>
      <c r="C491" s="485" t="s">
        <v>431</v>
      </c>
      <c r="D491" s="419" t="s">
        <v>605</v>
      </c>
      <c r="E491" s="557"/>
    </row>
    <row r="492" spans="1:5" ht="12.75">
      <c r="A492" s="420" t="s">
        <v>712</v>
      </c>
      <c r="B492" s="384">
        <v>0</v>
      </c>
      <c r="C492" s="489" t="s">
        <v>433</v>
      </c>
      <c r="D492" s="401" t="s">
        <v>677</v>
      </c>
      <c r="E492" s="557"/>
    </row>
    <row r="493" spans="1:5" ht="12.75">
      <c r="A493" s="420" t="s">
        <v>712</v>
      </c>
      <c r="B493" s="384">
        <v>0</v>
      </c>
      <c r="C493" s="489" t="s">
        <v>496</v>
      </c>
      <c r="D493" s="507" t="s">
        <v>718</v>
      </c>
      <c r="E493" s="557"/>
    </row>
    <row r="494" spans="1:5" ht="13.5" thickBot="1">
      <c r="A494" s="420" t="s">
        <v>712</v>
      </c>
      <c r="B494" s="438">
        <v>71</v>
      </c>
      <c r="C494" s="385" t="s">
        <v>719</v>
      </c>
      <c r="D494" s="439" t="s">
        <v>720</v>
      </c>
      <c r="E494" s="557"/>
    </row>
    <row r="495" spans="1:5" s="381" customFormat="1" ht="13.5" thickBot="1">
      <c r="A495" s="500" t="s">
        <v>263</v>
      </c>
      <c r="B495" s="407">
        <f>SUM(B361:B494)</f>
        <v>6937</v>
      </c>
      <c r="C495" s="426"/>
      <c r="D495" s="427"/>
      <c r="E495" s="559"/>
    </row>
    <row r="496" spans="1:6" s="381" customFormat="1" ht="6" customHeight="1">
      <c r="A496" s="463"/>
      <c r="B496" s="502"/>
      <c r="C496" s="411"/>
      <c r="D496" s="463"/>
      <c r="E496" s="557"/>
      <c r="F496" s="463"/>
    </row>
    <row r="497" spans="1:5" ht="19.5" thickBot="1">
      <c r="A497" s="409" t="s">
        <v>721</v>
      </c>
      <c r="B497" s="496"/>
      <c r="C497" s="411"/>
      <c r="E497" s="557"/>
    </row>
    <row r="498" spans="1:5" ht="12.75">
      <c r="A498" s="392" t="s">
        <v>352</v>
      </c>
      <c r="B498" s="393" t="s">
        <v>855</v>
      </c>
      <c r="C498" s="412" t="s">
        <v>353</v>
      </c>
      <c r="D498" s="413" t="s">
        <v>354</v>
      </c>
      <c r="E498" s="512"/>
    </row>
    <row r="499" spans="1:4" ht="13.5" thickBot="1">
      <c r="A499" s="395"/>
      <c r="B499" s="396" t="s">
        <v>848</v>
      </c>
      <c r="C499" s="414" t="s">
        <v>355</v>
      </c>
      <c r="D499" s="415"/>
    </row>
    <row r="500" spans="1:5" ht="12.75">
      <c r="A500" s="416" t="s">
        <v>722</v>
      </c>
      <c r="B500" s="508">
        <v>0</v>
      </c>
      <c r="C500" s="484" t="s">
        <v>366</v>
      </c>
      <c r="D500" s="419" t="s">
        <v>608</v>
      </c>
      <c r="E500" s="557"/>
    </row>
    <row r="501" spans="1:5" ht="12.75">
      <c r="A501" s="420" t="s">
        <v>722</v>
      </c>
      <c r="B501" s="399">
        <v>45</v>
      </c>
      <c r="C501" s="485" t="s">
        <v>390</v>
      </c>
      <c r="D501" s="419" t="s">
        <v>700</v>
      </c>
      <c r="E501" s="557"/>
    </row>
    <row r="502" spans="1:5" ht="12.75">
      <c r="A502" s="420" t="s">
        <v>722</v>
      </c>
      <c r="B502" s="399">
        <v>0</v>
      </c>
      <c r="C502" s="485" t="s">
        <v>455</v>
      </c>
      <c r="D502" s="504" t="s">
        <v>680</v>
      </c>
      <c r="E502" s="8"/>
    </row>
    <row r="503" spans="1:5" ht="12.75">
      <c r="A503" s="420" t="s">
        <v>722</v>
      </c>
      <c r="B503" s="399">
        <v>42</v>
      </c>
      <c r="C503" s="485" t="s">
        <v>332</v>
      </c>
      <c r="D503" s="419" t="s">
        <v>589</v>
      </c>
      <c r="E503" s="557"/>
    </row>
    <row r="504" spans="1:5" ht="12.75">
      <c r="A504" s="420" t="s">
        <v>722</v>
      </c>
      <c r="B504" s="399">
        <v>5</v>
      </c>
      <c r="C504" s="485" t="s">
        <v>456</v>
      </c>
      <c r="D504" s="419" t="s">
        <v>590</v>
      </c>
      <c r="E504" s="557"/>
    </row>
    <row r="505" spans="1:5" ht="12.75">
      <c r="A505" s="420" t="s">
        <v>722</v>
      </c>
      <c r="B505" s="399">
        <v>20</v>
      </c>
      <c r="C505" s="485" t="s">
        <v>458</v>
      </c>
      <c r="D505" s="419" t="s">
        <v>591</v>
      </c>
      <c r="E505" s="557"/>
    </row>
    <row r="506" spans="1:5" ht="12.75">
      <c r="A506" s="420" t="s">
        <v>722</v>
      </c>
      <c r="B506" s="399">
        <v>0</v>
      </c>
      <c r="C506" s="485" t="s">
        <v>394</v>
      </c>
      <c r="D506" s="419" t="s">
        <v>592</v>
      </c>
      <c r="E506" s="557"/>
    </row>
    <row r="507" spans="1:5" ht="12.75">
      <c r="A507" s="420" t="s">
        <v>722</v>
      </c>
      <c r="B507" s="399">
        <v>0</v>
      </c>
      <c r="C507" s="485" t="s">
        <v>462</v>
      </c>
      <c r="D507" s="419" t="s">
        <v>593</v>
      </c>
      <c r="E507" s="557"/>
    </row>
    <row r="508" spans="1:5" ht="12.75">
      <c r="A508" s="420" t="s">
        <v>722</v>
      </c>
      <c r="B508" s="399">
        <v>70</v>
      </c>
      <c r="C508" s="485" t="s">
        <v>466</v>
      </c>
      <c r="D508" s="419" t="s">
        <v>614</v>
      </c>
      <c r="E508" s="557"/>
    </row>
    <row r="509" spans="1:5" ht="12.75">
      <c r="A509" s="420" t="s">
        <v>722</v>
      </c>
      <c r="B509" s="399">
        <v>30</v>
      </c>
      <c r="C509" s="485" t="s">
        <v>464</v>
      </c>
      <c r="D509" s="419" t="s">
        <v>672</v>
      </c>
      <c r="E509" s="557"/>
    </row>
    <row r="510" spans="1:5" ht="12.75">
      <c r="A510" s="420" t="s">
        <v>722</v>
      </c>
      <c r="B510" s="399">
        <v>30</v>
      </c>
      <c r="C510" s="485" t="s">
        <v>392</v>
      </c>
      <c r="D510" s="419" t="s">
        <v>687</v>
      </c>
      <c r="E510" s="557"/>
    </row>
    <row r="511" spans="1:5" ht="12.75">
      <c r="A511" s="420" t="s">
        <v>722</v>
      </c>
      <c r="B511" s="399">
        <v>0</v>
      </c>
      <c r="C511" s="485" t="s">
        <v>460</v>
      </c>
      <c r="D511" s="419" t="s">
        <v>461</v>
      </c>
      <c r="E511" s="557"/>
    </row>
    <row r="512" spans="1:5" ht="12.75">
      <c r="A512" s="420" t="s">
        <v>722</v>
      </c>
      <c r="B512" s="399">
        <v>0</v>
      </c>
      <c r="C512" s="485" t="s">
        <v>615</v>
      </c>
      <c r="D512" s="419" t="s">
        <v>723</v>
      </c>
      <c r="E512" s="557"/>
    </row>
    <row r="513" spans="1:5" ht="12.75">
      <c r="A513" s="420" t="s">
        <v>722</v>
      </c>
      <c r="B513" s="399">
        <v>0</v>
      </c>
      <c r="C513" s="485" t="s">
        <v>596</v>
      </c>
      <c r="D513" s="419" t="s">
        <v>597</v>
      </c>
      <c r="E513" s="557"/>
    </row>
    <row r="514" spans="1:5" ht="12.75">
      <c r="A514" s="420" t="s">
        <v>722</v>
      </c>
      <c r="B514" s="399">
        <v>75</v>
      </c>
      <c r="C514" s="485" t="s">
        <v>400</v>
      </c>
      <c r="D514" s="419" t="s">
        <v>599</v>
      </c>
      <c r="E514" s="557"/>
    </row>
    <row r="515" spans="1:5" ht="12.75">
      <c r="A515" s="420" t="s">
        <v>722</v>
      </c>
      <c r="B515" s="399">
        <v>0</v>
      </c>
      <c r="C515" s="485" t="s">
        <v>565</v>
      </c>
      <c r="D515" s="419" t="s">
        <v>674</v>
      </c>
      <c r="E515" s="557"/>
    </row>
    <row r="516" spans="1:5" ht="12.75">
      <c r="A516" s="420" t="s">
        <v>722</v>
      </c>
      <c r="B516" s="399">
        <v>50</v>
      </c>
      <c r="C516" s="485" t="s">
        <v>363</v>
      </c>
      <c r="D516" s="419" t="s">
        <v>364</v>
      </c>
      <c r="E516" s="557"/>
    </row>
    <row r="517" spans="1:5" ht="12.75">
      <c r="A517" s="420" t="s">
        <v>722</v>
      </c>
      <c r="B517" s="399">
        <v>0</v>
      </c>
      <c r="C517" s="485" t="s">
        <v>403</v>
      </c>
      <c r="D517" s="419" t="s">
        <v>619</v>
      </c>
      <c r="E517" s="557"/>
    </row>
    <row r="518" spans="1:5" ht="12.75">
      <c r="A518" s="420" t="s">
        <v>722</v>
      </c>
      <c r="B518" s="575">
        <v>61</v>
      </c>
      <c r="C518" s="485" t="s">
        <v>405</v>
      </c>
      <c r="D518" s="419" t="s">
        <v>600</v>
      </c>
      <c r="E518" s="557"/>
    </row>
    <row r="519" spans="1:5" ht="12.75">
      <c r="A519" s="420" t="s">
        <v>722</v>
      </c>
      <c r="B519" s="399">
        <v>0</v>
      </c>
      <c r="C519" s="485" t="s">
        <v>620</v>
      </c>
      <c r="D519" s="419" t="s">
        <v>621</v>
      </c>
      <c r="E519" s="557"/>
    </row>
    <row r="520" spans="1:5" ht="12.75">
      <c r="A520" s="420" t="s">
        <v>722</v>
      </c>
      <c r="B520" s="399">
        <v>0</v>
      </c>
      <c r="C520" s="485" t="s">
        <v>471</v>
      </c>
      <c r="D520" s="419" t="s">
        <v>472</v>
      </c>
      <c r="E520" s="557"/>
    </row>
    <row r="521" spans="1:5" ht="12.75">
      <c r="A521" s="420" t="s">
        <v>722</v>
      </c>
      <c r="B521" s="382">
        <v>20</v>
      </c>
      <c r="C521" s="485" t="s">
        <v>675</v>
      </c>
      <c r="D521" s="419" t="s">
        <v>676</v>
      </c>
      <c r="E521" s="557"/>
    </row>
    <row r="522" spans="1:5" ht="12.75">
      <c r="A522" s="420" t="s">
        <v>722</v>
      </c>
      <c r="B522" s="382">
        <v>0</v>
      </c>
      <c r="C522" s="485" t="s">
        <v>371</v>
      </c>
      <c r="D522" s="419" t="s">
        <v>372</v>
      </c>
      <c r="E522" s="557"/>
    </row>
    <row r="523" spans="1:5" ht="12.75">
      <c r="A523" s="420" t="s">
        <v>722</v>
      </c>
      <c r="B523" s="382">
        <v>0</v>
      </c>
      <c r="C523" s="485" t="s">
        <v>477</v>
      </c>
      <c r="D523" s="419" t="s">
        <v>601</v>
      </c>
      <c r="E523" s="557"/>
    </row>
    <row r="524" spans="1:5" ht="12.75">
      <c r="A524" s="420" t="s">
        <v>722</v>
      </c>
      <c r="B524" s="382">
        <v>10</v>
      </c>
      <c r="C524" s="485" t="s">
        <v>479</v>
      </c>
      <c r="D524" s="419" t="s">
        <v>622</v>
      </c>
      <c r="E524" s="557"/>
    </row>
    <row r="525" spans="1:5" ht="12.75">
      <c r="A525" s="420" t="s">
        <v>722</v>
      </c>
      <c r="B525" s="382">
        <v>0</v>
      </c>
      <c r="C525" s="485" t="s">
        <v>481</v>
      </c>
      <c r="D525" s="401" t="s">
        <v>482</v>
      </c>
      <c r="E525" s="557"/>
    </row>
    <row r="526" spans="1:5" ht="12.75">
      <c r="A526" s="420" t="s">
        <v>722</v>
      </c>
      <c r="B526" s="382">
        <v>90</v>
      </c>
      <c r="C526" s="485" t="s">
        <v>431</v>
      </c>
      <c r="D526" s="419" t="s">
        <v>605</v>
      </c>
      <c r="E526" s="557"/>
    </row>
    <row r="527" spans="1:5" ht="12.75">
      <c r="A527" s="420" t="s">
        <v>724</v>
      </c>
      <c r="B527" s="382">
        <v>0</v>
      </c>
      <c r="C527" s="485" t="s">
        <v>332</v>
      </c>
      <c r="D527" s="419" t="s">
        <v>589</v>
      </c>
      <c r="E527" s="557"/>
    </row>
    <row r="528" spans="1:5" ht="12.75">
      <c r="A528" s="420" t="s">
        <v>724</v>
      </c>
      <c r="B528" s="382">
        <v>0</v>
      </c>
      <c r="C528" s="485" t="s">
        <v>456</v>
      </c>
      <c r="D528" s="419" t="s">
        <v>590</v>
      </c>
      <c r="E528" s="557"/>
    </row>
    <row r="529" spans="1:5" ht="12.75">
      <c r="A529" s="420" t="s">
        <v>724</v>
      </c>
      <c r="B529" s="382">
        <v>85</v>
      </c>
      <c r="C529" s="485" t="s">
        <v>394</v>
      </c>
      <c r="D529" s="419" t="s">
        <v>592</v>
      </c>
      <c r="E529" s="557"/>
    </row>
    <row r="530" spans="1:5" ht="12.75">
      <c r="A530" s="420" t="s">
        <v>724</v>
      </c>
      <c r="B530" s="382">
        <v>0</v>
      </c>
      <c r="C530" s="485" t="s">
        <v>462</v>
      </c>
      <c r="D530" s="419" t="s">
        <v>593</v>
      </c>
      <c r="E530" s="557"/>
    </row>
    <row r="531" spans="1:5" ht="12.75">
      <c r="A531" s="420" t="s">
        <v>724</v>
      </c>
      <c r="B531" s="382">
        <v>40</v>
      </c>
      <c r="C531" s="485" t="s">
        <v>396</v>
      </c>
      <c r="D531" s="419" t="s">
        <v>397</v>
      </c>
      <c r="E531" s="557"/>
    </row>
    <row r="532" spans="1:5" ht="12.75">
      <c r="A532" s="420" t="s">
        <v>724</v>
      </c>
      <c r="B532" s="382">
        <v>0</v>
      </c>
      <c r="C532" s="485" t="s">
        <v>496</v>
      </c>
      <c r="D532" s="419" t="s">
        <v>595</v>
      </c>
      <c r="E532" s="557"/>
    </row>
    <row r="533" spans="1:5" ht="12.75">
      <c r="A533" s="420" t="s">
        <v>724</v>
      </c>
      <c r="B533" s="382">
        <v>0</v>
      </c>
      <c r="C533" s="485" t="s">
        <v>596</v>
      </c>
      <c r="D533" s="419" t="s">
        <v>597</v>
      </c>
      <c r="E533" s="557"/>
    </row>
    <row r="534" spans="1:5" ht="12.75">
      <c r="A534" s="420" t="s">
        <v>724</v>
      </c>
      <c r="B534" s="382">
        <v>0</v>
      </c>
      <c r="C534" s="485" t="s">
        <v>369</v>
      </c>
      <c r="D534" s="419" t="s">
        <v>598</v>
      </c>
      <c r="E534" s="557"/>
    </row>
    <row r="535" spans="1:5" ht="12.75">
      <c r="A535" s="420" t="s">
        <v>724</v>
      </c>
      <c r="B535" s="382">
        <v>0</v>
      </c>
      <c r="C535" s="485" t="s">
        <v>400</v>
      </c>
      <c r="D535" s="419" t="s">
        <v>599</v>
      </c>
      <c r="E535" s="557"/>
    </row>
    <row r="536" spans="1:5" ht="12.75">
      <c r="A536" s="420" t="s">
        <v>724</v>
      </c>
      <c r="B536" s="382">
        <v>0</v>
      </c>
      <c r="C536" s="485" t="s">
        <v>405</v>
      </c>
      <c r="D536" s="419" t="s">
        <v>600</v>
      </c>
      <c r="E536" s="557"/>
    </row>
    <row r="537" spans="1:5" ht="12.75">
      <c r="A537" s="420" t="s">
        <v>725</v>
      </c>
      <c r="B537" s="382">
        <v>7</v>
      </c>
      <c r="C537" s="485" t="s">
        <v>332</v>
      </c>
      <c r="D537" s="419" t="s">
        <v>589</v>
      </c>
      <c r="E537" s="557"/>
    </row>
    <row r="538" spans="1:5" ht="12.75">
      <c r="A538" s="420" t="s">
        <v>725</v>
      </c>
      <c r="B538" s="382">
        <v>0</v>
      </c>
      <c r="C538" s="485" t="s">
        <v>388</v>
      </c>
      <c r="D538" s="419" t="s">
        <v>610</v>
      </c>
      <c r="E538" s="557"/>
    </row>
    <row r="539" spans="1:5" ht="12.75">
      <c r="A539" s="420" t="s">
        <v>725</v>
      </c>
      <c r="B539" s="382">
        <v>0</v>
      </c>
      <c r="C539" s="485" t="s">
        <v>458</v>
      </c>
      <c r="D539" s="419" t="s">
        <v>591</v>
      </c>
      <c r="E539" s="557"/>
    </row>
    <row r="540" spans="1:5" ht="12.75">
      <c r="A540" s="420" t="s">
        <v>725</v>
      </c>
      <c r="B540" s="382">
        <v>20</v>
      </c>
      <c r="C540" s="485" t="s">
        <v>394</v>
      </c>
      <c r="D540" s="419" t="s">
        <v>592</v>
      </c>
      <c r="E540" s="557"/>
    </row>
    <row r="541" spans="1:5" ht="12.75">
      <c r="A541" s="420" t="s">
        <v>725</v>
      </c>
      <c r="B541" s="382">
        <v>0</v>
      </c>
      <c r="C541" s="485" t="s">
        <v>460</v>
      </c>
      <c r="D541" s="419" t="s">
        <v>461</v>
      </c>
      <c r="E541" s="557"/>
    </row>
    <row r="542" spans="1:5" ht="12.75">
      <c r="A542" s="420" t="s">
        <v>725</v>
      </c>
      <c r="B542" s="382">
        <v>0</v>
      </c>
      <c r="C542" s="485" t="s">
        <v>462</v>
      </c>
      <c r="D542" s="419" t="s">
        <v>593</v>
      </c>
      <c r="E542" s="557"/>
    </row>
    <row r="543" spans="1:5" ht="12.75">
      <c r="A543" s="420" t="s">
        <v>725</v>
      </c>
      <c r="B543" s="382">
        <v>0</v>
      </c>
      <c r="C543" s="485" t="s">
        <v>638</v>
      </c>
      <c r="D543" s="419" t="s">
        <v>669</v>
      </c>
      <c r="E543" s="557"/>
    </row>
    <row r="544" spans="1:5" ht="12.75">
      <c r="A544" s="554" t="s">
        <v>725</v>
      </c>
      <c r="B544" s="382">
        <v>4</v>
      </c>
      <c r="C544" s="543" t="s">
        <v>335</v>
      </c>
      <c r="D544" s="553" t="s">
        <v>336</v>
      </c>
      <c r="E544" s="557"/>
    </row>
    <row r="545" spans="1:5" ht="12.75">
      <c r="A545" s="420" t="s">
        <v>725</v>
      </c>
      <c r="B545" s="382">
        <v>0</v>
      </c>
      <c r="C545" s="485" t="s">
        <v>571</v>
      </c>
      <c r="D545" s="401" t="s">
        <v>594</v>
      </c>
      <c r="E545" s="558"/>
    </row>
    <row r="546" spans="1:5" ht="12.75">
      <c r="A546" s="420" t="s">
        <v>725</v>
      </c>
      <c r="B546" s="382">
        <v>0</v>
      </c>
      <c r="C546" s="485" t="s">
        <v>496</v>
      </c>
      <c r="D546" s="419" t="s">
        <v>595</v>
      </c>
      <c r="E546" s="557"/>
    </row>
    <row r="547" spans="1:5" ht="12.75">
      <c r="A547" s="554" t="s">
        <v>725</v>
      </c>
      <c r="B547" s="382">
        <v>0</v>
      </c>
      <c r="C547" s="543" t="s">
        <v>515</v>
      </c>
      <c r="D547" s="544" t="s">
        <v>658</v>
      </c>
      <c r="E547" s="557"/>
    </row>
    <row r="548" spans="1:5" ht="12.75">
      <c r="A548" s="420" t="s">
        <v>725</v>
      </c>
      <c r="B548" s="382">
        <v>2</v>
      </c>
      <c r="C548" s="485" t="s">
        <v>596</v>
      </c>
      <c r="D548" s="419" t="s">
        <v>597</v>
      </c>
      <c r="E548" s="557"/>
    </row>
    <row r="549" spans="1:5" ht="12.75">
      <c r="A549" s="420" t="s">
        <v>725</v>
      </c>
      <c r="B549" s="382">
        <v>0</v>
      </c>
      <c r="C549" s="485" t="s">
        <v>369</v>
      </c>
      <c r="D549" s="419" t="s">
        <v>598</v>
      </c>
      <c r="E549" s="557"/>
    </row>
    <row r="550" spans="1:5" ht="12.75">
      <c r="A550" s="420" t="s">
        <v>725</v>
      </c>
      <c r="B550" s="382">
        <v>1</v>
      </c>
      <c r="C550" s="485" t="s">
        <v>400</v>
      </c>
      <c r="D550" s="419" t="s">
        <v>599</v>
      </c>
      <c r="E550" s="557"/>
    </row>
    <row r="551" spans="1:5" ht="12.75">
      <c r="A551" s="420" t="s">
        <v>725</v>
      </c>
      <c r="B551" s="382">
        <v>5</v>
      </c>
      <c r="C551" s="485" t="s">
        <v>405</v>
      </c>
      <c r="D551" s="419" t="s">
        <v>600</v>
      </c>
      <c r="E551" s="557"/>
    </row>
    <row r="552" spans="1:5" ht="12.75">
      <c r="A552" s="420" t="s">
        <v>725</v>
      </c>
      <c r="B552" s="382">
        <v>5</v>
      </c>
      <c r="C552" s="485" t="s">
        <v>620</v>
      </c>
      <c r="D552" s="419" t="s">
        <v>621</v>
      </c>
      <c r="E552" s="557"/>
    </row>
    <row r="553" spans="1:5" ht="12.75">
      <c r="A553" s="420" t="s">
        <v>725</v>
      </c>
      <c r="B553" s="382">
        <v>0</v>
      </c>
      <c r="C553" s="485" t="s">
        <v>471</v>
      </c>
      <c r="D553" s="419" t="s">
        <v>472</v>
      </c>
      <c r="E553" s="557"/>
    </row>
    <row r="554" spans="1:5" ht="12.75">
      <c r="A554" s="420" t="s">
        <v>725</v>
      </c>
      <c r="B554" s="382">
        <v>0</v>
      </c>
      <c r="C554" s="485" t="s">
        <v>473</v>
      </c>
      <c r="D554" s="419" t="s">
        <v>474</v>
      </c>
      <c r="E554" s="557"/>
    </row>
    <row r="555" spans="1:5" ht="12.75">
      <c r="A555" s="420" t="s">
        <v>725</v>
      </c>
      <c r="B555" s="382">
        <v>0</v>
      </c>
      <c r="C555" s="485" t="s">
        <v>371</v>
      </c>
      <c r="D555" s="419" t="s">
        <v>372</v>
      </c>
      <c r="E555" s="557"/>
    </row>
    <row r="556" spans="1:5" ht="12.75">
      <c r="A556" s="420" t="s">
        <v>725</v>
      </c>
      <c r="B556" s="382">
        <v>0</v>
      </c>
      <c r="C556" s="485" t="s">
        <v>477</v>
      </c>
      <c r="D556" s="419" t="s">
        <v>601</v>
      </c>
      <c r="E556" s="557"/>
    </row>
    <row r="557" spans="1:5" ht="12.75">
      <c r="A557" s="420" t="s">
        <v>725</v>
      </c>
      <c r="B557" s="382">
        <v>0</v>
      </c>
      <c r="C557" s="485" t="s">
        <v>479</v>
      </c>
      <c r="D557" s="419" t="s">
        <v>622</v>
      </c>
      <c r="E557" s="557"/>
    </row>
    <row r="558" spans="1:5" ht="12.75">
      <c r="A558" s="420" t="s">
        <v>726</v>
      </c>
      <c r="B558" s="382">
        <v>0</v>
      </c>
      <c r="C558" s="485" t="s">
        <v>492</v>
      </c>
      <c r="D558" s="419" t="s">
        <v>727</v>
      </c>
      <c r="E558" s="557"/>
    </row>
    <row r="559" spans="1:5" ht="12.75">
      <c r="A559" s="420" t="s">
        <v>726</v>
      </c>
      <c r="B559" s="382">
        <v>80</v>
      </c>
      <c r="C559" s="485" t="s">
        <v>394</v>
      </c>
      <c r="D559" s="419" t="s">
        <v>592</v>
      </c>
      <c r="E559" s="557"/>
    </row>
    <row r="560" spans="1:5" ht="12.75">
      <c r="A560" s="420" t="s">
        <v>726</v>
      </c>
      <c r="B560" s="382">
        <v>7</v>
      </c>
      <c r="C560" s="485" t="s">
        <v>458</v>
      </c>
      <c r="D560" s="419" t="s">
        <v>591</v>
      </c>
      <c r="E560" s="557"/>
    </row>
    <row r="561" spans="1:5" ht="12.75">
      <c r="A561" s="420" t="s">
        <v>726</v>
      </c>
      <c r="B561" s="382">
        <v>2</v>
      </c>
      <c r="C561" s="485" t="s">
        <v>332</v>
      </c>
      <c r="D561" s="419" t="s">
        <v>589</v>
      </c>
      <c r="E561" s="557"/>
    </row>
    <row r="562" spans="1:5" ht="12.75">
      <c r="A562" s="420" t="s">
        <v>726</v>
      </c>
      <c r="B562" s="382">
        <v>10</v>
      </c>
      <c r="C562" s="485" t="s">
        <v>634</v>
      </c>
      <c r="D562" s="419" t="s">
        <v>635</v>
      </c>
      <c r="E562" s="557"/>
    </row>
    <row r="563" spans="1:5" ht="12.75">
      <c r="A563" s="420" t="s">
        <v>726</v>
      </c>
      <c r="B563" s="382">
        <v>0</v>
      </c>
      <c r="C563" s="485" t="s">
        <v>456</v>
      </c>
      <c r="D563" s="419" t="s">
        <v>590</v>
      </c>
      <c r="E563" s="557"/>
    </row>
    <row r="564" spans="1:5" ht="12.75">
      <c r="A564" s="420" t="s">
        <v>726</v>
      </c>
      <c r="B564" s="382">
        <v>21</v>
      </c>
      <c r="C564" s="485" t="s">
        <v>388</v>
      </c>
      <c r="D564" s="419" t="s">
        <v>610</v>
      </c>
      <c r="E564" s="557"/>
    </row>
    <row r="565" spans="1:5" ht="12.75">
      <c r="A565" s="420" t="s">
        <v>726</v>
      </c>
      <c r="B565" s="382">
        <v>0</v>
      </c>
      <c r="C565" s="485" t="s">
        <v>685</v>
      </c>
      <c r="D565" s="419" t="s">
        <v>686</v>
      </c>
      <c r="E565" s="557"/>
    </row>
    <row r="566" spans="1:5" ht="12.75">
      <c r="A566" s="420" t="s">
        <v>726</v>
      </c>
      <c r="B566" s="382">
        <v>0</v>
      </c>
      <c r="C566" s="485" t="s">
        <v>460</v>
      </c>
      <c r="D566" s="419" t="s">
        <v>461</v>
      </c>
      <c r="E566" s="557"/>
    </row>
    <row r="567" spans="1:5" ht="12.75">
      <c r="A567" s="420" t="s">
        <v>726</v>
      </c>
      <c r="B567" s="382">
        <v>2</v>
      </c>
      <c r="C567" s="485" t="s">
        <v>462</v>
      </c>
      <c r="D567" s="419" t="s">
        <v>593</v>
      </c>
      <c r="E567" s="557"/>
    </row>
    <row r="568" spans="1:5" ht="12.75">
      <c r="A568" s="420" t="s">
        <v>726</v>
      </c>
      <c r="B568" s="382">
        <v>0</v>
      </c>
      <c r="C568" s="485" t="s">
        <v>615</v>
      </c>
      <c r="D568" s="419" t="s">
        <v>723</v>
      </c>
      <c r="E568" s="557"/>
    </row>
    <row r="569" spans="1:5" ht="12.75">
      <c r="A569" s="420" t="s">
        <v>726</v>
      </c>
      <c r="B569" s="382">
        <v>0</v>
      </c>
      <c r="C569" s="485" t="s">
        <v>496</v>
      </c>
      <c r="D569" s="419" t="s">
        <v>595</v>
      </c>
      <c r="E569" s="557"/>
    </row>
    <row r="570" spans="1:5" ht="12.75">
      <c r="A570" s="420" t="s">
        <v>726</v>
      </c>
      <c r="B570" s="382">
        <v>0</v>
      </c>
      <c r="C570" s="485" t="s">
        <v>369</v>
      </c>
      <c r="D570" s="419" t="s">
        <v>598</v>
      </c>
      <c r="E570" s="557"/>
    </row>
    <row r="571" spans="1:5" ht="12.75">
      <c r="A571" s="420" t="s">
        <v>726</v>
      </c>
      <c r="B571" s="382">
        <v>0</v>
      </c>
      <c r="C571" s="485" t="s">
        <v>405</v>
      </c>
      <c r="D571" s="419" t="s">
        <v>600</v>
      </c>
      <c r="E571" s="557"/>
    </row>
    <row r="572" spans="1:5" ht="12.75">
      <c r="A572" s="420" t="s">
        <v>726</v>
      </c>
      <c r="B572" s="382">
        <v>0</v>
      </c>
      <c r="C572" s="485" t="s">
        <v>477</v>
      </c>
      <c r="D572" s="419" t="s">
        <v>601</v>
      </c>
      <c r="E572" s="557"/>
    </row>
    <row r="573" spans="1:5" ht="12.75">
      <c r="A573" s="420" t="s">
        <v>726</v>
      </c>
      <c r="B573" s="384">
        <v>0</v>
      </c>
      <c r="C573" s="485" t="s">
        <v>479</v>
      </c>
      <c r="D573" s="419" t="s">
        <v>622</v>
      </c>
      <c r="E573" s="557"/>
    </row>
    <row r="574" spans="1:5" ht="12.75">
      <c r="A574" s="423" t="s">
        <v>726</v>
      </c>
      <c r="B574" s="382">
        <v>0</v>
      </c>
      <c r="C574" s="489" t="s">
        <v>481</v>
      </c>
      <c r="D574" s="401" t="s">
        <v>482</v>
      </c>
      <c r="E574" s="557"/>
    </row>
    <row r="575" spans="1:5" ht="12.75">
      <c r="A575" s="423" t="s">
        <v>726</v>
      </c>
      <c r="B575" s="384">
        <v>1</v>
      </c>
      <c r="C575" s="489" t="s">
        <v>431</v>
      </c>
      <c r="D575" s="401" t="s">
        <v>605</v>
      </c>
      <c r="E575" s="557"/>
    </row>
    <row r="576" spans="1:5" ht="12.75">
      <c r="A576" s="423" t="s">
        <v>728</v>
      </c>
      <c r="B576" s="384">
        <v>0</v>
      </c>
      <c r="C576" s="489" t="s">
        <v>394</v>
      </c>
      <c r="D576" s="419" t="s">
        <v>592</v>
      </c>
      <c r="E576" s="557"/>
    </row>
    <row r="577" spans="1:5" ht="13.5" thickBot="1">
      <c r="A577" s="423" t="s">
        <v>728</v>
      </c>
      <c r="B577" s="435">
        <v>300</v>
      </c>
      <c r="C577" s="385" t="s">
        <v>405</v>
      </c>
      <c r="D577" s="419" t="s">
        <v>600</v>
      </c>
      <c r="E577" s="557"/>
    </row>
    <row r="578" spans="1:5" ht="13.5" thickBot="1">
      <c r="A578" s="500" t="s">
        <v>263</v>
      </c>
      <c r="B578" s="501">
        <f>SUM(B500:B577)</f>
        <v>1140</v>
      </c>
      <c r="C578" s="426"/>
      <c r="D578" s="427"/>
      <c r="E578" s="557"/>
    </row>
    <row r="579" spans="1:4" ht="10.5" customHeight="1">
      <c r="A579" s="463"/>
      <c r="B579" s="502"/>
      <c r="C579" s="411"/>
      <c r="D579" s="463"/>
    </row>
    <row r="580" spans="1:3" ht="19.5" thickBot="1">
      <c r="A580" s="409" t="s">
        <v>729</v>
      </c>
      <c r="B580" s="496"/>
      <c r="C580" s="411"/>
    </row>
    <row r="581" spans="1:4" ht="12.75">
      <c r="A581" s="392" t="s">
        <v>352</v>
      </c>
      <c r="B581" s="393" t="s">
        <v>855</v>
      </c>
      <c r="C581" s="412" t="s">
        <v>353</v>
      </c>
      <c r="D581" s="413" t="s">
        <v>354</v>
      </c>
    </row>
    <row r="582" spans="1:4" ht="13.5" thickBot="1">
      <c r="A582" s="509"/>
      <c r="B582" s="396" t="s">
        <v>848</v>
      </c>
      <c r="C582" s="414" t="s">
        <v>355</v>
      </c>
      <c r="D582" s="415"/>
    </row>
    <row r="583" spans="1:4" ht="12.75">
      <c r="A583" s="416" t="s">
        <v>730</v>
      </c>
      <c r="B583" s="417">
        <v>0</v>
      </c>
      <c r="C583" s="418" t="s">
        <v>452</v>
      </c>
      <c r="D583" s="465" t="s">
        <v>731</v>
      </c>
    </row>
    <row r="584" spans="1:4" ht="12.75">
      <c r="A584" s="472" t="s">
        <v>732</v>
      </c>
      <c r="B584" s="482">
        <v>0</v>
      </c>
      <c r="C584" s="421" t="s">
        <v>394</v>
      </c>
      <c r="D584" s="419" t="s">
        <v>592</v>
      </c>
    </row>
    <row r="585" spans="1:4" ht="12.75">
      <c r="A585" s="510" t="s">
        <v>733</v>
      </c>
      <c r="B585" s="482">
        <v>0</v>
      </c>
      <c r="C585" s="421" t="s">
        <v>400</v>
      </c>
      <c r="D585" s="419" t="s">
        <v>599</v>
      </c>
    </row>
    <row r="586" spans="1:4" ht="12.75">
      <c r="A586" s="420" t="s">
        <v>734</v>
      </c>
      <c r="B586" s="482">
        <v>25</v>
      </c>
      <c r="C586" s="421" t="s">
        <v>634</v>
      </c>
      <c r="D586" s="419" t="s">
        <v>635</v>
      </c>
    </row>
    <row r="587" spans="1:4" ht="12.75">
      <c r="A587" s="420" t="s">
        <v>734</v>
      </c>
      <c r="B587" s="482">
        <v>0</v>
      </c>
      <c r="C587" s="421" t="s">
        <v>332</v>
      </c>
      <c r="D587" s="419" t="s">
        <v>589</v>
      </c>
    </row>
    <row r="588" spans="1:4" ht="12.75">
      <c r="A588" s="420" t="s">
        <v>734</v>
      </c>
      <c r="B588" s="482">
        <v>0</v>
      </c>
      <c r="C588" s="421" t="s">
        <v>388</v>
      </c>
      <c r="D588" s="419" t="s">
        <v>610</v>
      </c>
    </row>
    <row r="589" spans="1:4" ht="12.75">
      <c r="A589" s="420" t="s">
        <v>734</v>
      </c>
      <c r="B589" s="482">
        <v>0</v>
      </c>
      <c r="C589" s="421" t="s">
        <v>458</v>
      </c>
      <c r="D589" s="419" t="s">
        <v>591</v>
      </c>
    </row>
    <row r="590" spans="1:4" ht="12.75">
      <c r="A590" s="420" t="s">
        <v>734</v>
      </c>
      <c r="B590" s="482">
        <v>0</v>
      </c>
      <c r="C590" s="421" t="s">
        <v>394</v>
      </c>
      <c r="D590" s="419" t="s">
        <v>592</v>
      </c>
    </row>
    <row r="591" spans="1:4" ht="12.75">
      <c r="A591" s="420" t="s">
        <v>734</v>
      </c>
      <c r="B591" s="482">
        <v>0</v>
      </c>
      <c r="C591" s="421" t="s">
        <v>460</v>
      </c>
      <c r="D591" s="419" t="s">
        <v>461</v>
      </c>
    </row>
    <row r="592" spans="1:4" ht="12.75">
      <c r="A592" s="420" t="s">
        <v>734</v>
      </c>
      <c r="B592" s="482">
        <v>4</v>
      </c>
      <c r="C592" s="421" t="s">
        <v>462</v>
      </c>
      <c r="D592" s="419" t="s">
        <v>735</v>
      </c>
    </row>
    <row r="593" spans="1:4" ht="12.75">
      <c r="A593" s="420" t="s">
        <v>734</v>
      </c>
      <c r="B593" s="482">
        <v>6</v>
      </c>
      <c r="C593" s="421" t="s">
        <v>521</v>
      </c>
      <c r="D593" s="419" t="s">
        <v>606</v>
      </c>
    </row>
    <row r="594" spans="1:4" ht="12.75">
      <c r="A594" s="420" t="s">
        <v>734</v>
      </c>
      <c r="B594" s="482">
        <v>0</v>
      </c>
      <c r="C594" s="421" t="s">
        <v>400</v>
      </c>
      <c r="D594" s="419" t="s">
        <v>599</v>
      </c>
    </row>
    <row r="595" spans="1:4" ht="12.75">
      <c r="A595" s="420" t="s">
        <v>734</v>
      </c>
      <c r="B595" s="482">
        <v>0</v>
      </c>
      <c r="C595" s="421" t="s">
        <v>405</v>
      </c>
      <c r="D595" s="419" t="s">
        <v>600</v>
      </c>
    </row>
    <row r="596" spans="1:4" ht="12.75">
      <c r="A596" s="420" t="s">
        <v>734</v>
      </c>
      <c r="B596" s="482">
        <v>0</v>
      </c>
      <c r="C596" s="385" t="s">
        <v>477</v>
      </c>
      <c r="D596" s="419" t="s">
        <v>736</v>
      </c>
    </row>
    <row r="597" spans="1:4" ht="12.75">
      <c r="A597" s="423" t="s">
        <v>734</v>
      </c>
      <c r="B597" s="482">
        <v>0</v>
      </c>
      <c r="C597" s="385" t="s">
        <v>479</v>
      </c>
      <c r="D597" s="401" t="s">
        <v>622</v>
      </c>
    </row>
    <row r="598" spans="1:4" ht="12.75">
      <c r="A598" s="423" t="s">
        <v>734</v>
      </c>
      <c r="B598" s="482">
        <v>0</v>
      </c>
      <c r="C598" s="385" t="s">
        <v>483</v>
      </c>
      <c r="D598" s="401" t="s">
        <v>737</v>
      </c>
    </row>
    <row r="599" spans="1:4" ht="13.5" thickBot="1">
      <c r="A599" s="424" t="s">
        <v>734</v>
      </c>
      <c r="B599" s="482">
        <v>0</v>
      </c>
      <c r="C599" s="499" t="s">
        <v>481</v>
      </c>
      <c r="D599" s="491" t="s">
        <v>738</v>
      </c>
    </row>
    <row r="600" spans="1:4" ht="13.5" thickBot="1">
      <c r="A600" s="500" t="s">
        <v>263</v>
      </c>
      <c r="B600" s="511">
        <f>SUM(B583:B599)</f>
        <v>35</v>
      </c>
      <c r="C600" s="426"/>
      <c r="D600" s="427"/>
    </row>
    <row r="601" spans="1:4" ht="7.5" customHeight="1">
      <c r="A601" s="512"/>
      <c r="B601" s="513"/>
      <c r="C601" s="411"/>
      <c r="D601" s="512"/>
    </row>
    <row r="602" spans="1:3" ht="19.5" thickBot="1">
      <c r="A602" s="409" t="s">
        <v>739</v>
      </c>
      <c r="B602" s="496"/>
      <c r="C602" s="411"/>
    </row>
    <row r="603" spans="1:4" ht="12.75">
      <c r="A603" s="392" t="s">
        <v>352</v>
      </c>
      <c r="B603" s="393" t="s">
        <v>855</v>
      </c>
      <c r="C603" s="412" t="s">
        <v>353</v>
      </c>
      <c r="D603" s="413" t="s">
        <v>354</v>
      </c>
    </row>
    <row r="604" spans="1:4" ht="13.5" thickBot="1">
      <c r="A604" s="395"/>
      <c r="B604" s="396" t="s">
        <v>848</v>
      </c>
      <c r="C604" s="414" t="s">
        <v>355</v>
      </c>
      <c r="D604" s="415"/>
    </row>
    <row r="605" spans="1:4" ht="12.75">
      <c r="A605" s="416" t="s">
        <v>740</v>
      </c>
      <c r="B605" s="514">
        <v>0</v>
      </c>
      <c r="C605" s="418" t="s">
        <v>456</v>
      </c>
      <c r="D605" s="419" t="s">
        <v>590</v>
      </c>
    </row>
    <row r="606" spans="1:4" ht="12.75">
      <c r="A606" s="420" t="s">
        <v>740</v>
      </c>
      <c r="B606" s="382">
        <v>0</v>
      </c>
      <c r="C606" s="421" t="s">
        <v>388</v>
      </c>
      <c r="D606" s="419" t="s">
        <v>610</v>
      </c>
    </row>
    <row r="607" spans="1:4" ht="12.75">
      <c r="A607" s="420" t="s">
        <v>740</v>
      </c>
      <c r="B607" s="384">
        <v>0</v>
      </c>
      <c r="C607" s="421" t="s">
        <v>458</v>
      </c>
      <c r="D607" s="419" t="s">
        <v>591</v>
      </c>
    </row>
    <row r="608" spans="1:4" ht="12.75">
      <c r="A608" s="420" t="s">
        <v>740</v>
      </c>
      <c r="B608" s="384">
        <v>0</v>
      </c>
      <c r="C608" s="421" t="s">
        <v>394</v>
      </c>
      <c r="D608" s="419" t="s">
        <v>592</v>
      </c>
    </row>
    <row r="609" spans="1:4" ht="12.75">
      <c r="A609" s="420" t="s">
        <v>740</v>
      </c>
      <c r="B609" s="384">
        <v>0</v>
      </c>
      <c r="C609" s="421" t="s">
        <v>460</v>
      </c>
      <c r="D609" s="419" t="s">
        <v>461</v>
      </c>
    </row>
    <row r="610" spans="1:4" ht="12.75">
      <c r="A610" s="420" t="s">
        <v>740</v>
      </c>
      <c r="B610" s="384">
        <v>810</v>
      </c>
      <c r="C610" s="421" t="s">
        <v>462</v>
      </c>
      <c r="D610" s="419" t="s">
        <v>593</v>
      </c>
    </row>
    <row r="611" spans="1:4" ht="12.75">
      <c r="A611" s="420" t="s">
        <v>740</v>
      </c>
      <c r="B611" s="384">
        <v>0</v>
      </c>
      <c r="C611" s="421" t="s">
        <v>638</v>
      </c>
      <c r="D611" s="419" t="s">
        <v>669</v>
      </c>
    </row>
    <row r="612" spans="1:4" ht="12.75">
      <c r="A612" s="420" t="s">
        <v>740</v>
      </c>
      <c r="B612" s="384">
        <v>210</v>
      </c>
      <c r="C612" s="421" t="s">
        <v>479</v>
      </c>
      <c r="D612" s="419" t="s">
        <v>622</v>
      </c>
    </row>
    <row r="613" spans="1:4" ht="12.75">
      <c r="A613" s="420" t="s">
        <v>740</v>
      </c>
      <c r="B613" s="384">
        <v>0</v>
      </c>
      <c r="C613" s="421" t="s">
        <v>477</v>
      </c>
      <c r="D613" s="419" t="s">
        <v>741</v>
      </c>
    </row>
    <row r="614" spans="1:4" ht="12.75">
      <c r="A614" s="420" t="s">
        <v>742</v>
      </c>
      <c r="B614" s="399">
        <v>0</v>
      </c>
      <c r="C614" s="421" t="s">
        <v>460</v>
      </c>
      <c r="D614" s="419" t="s">
        <v>461</v>
      </c>
    </row>
    <row r="615" spans="1:4" ht="13.5" thickBot="1">
      <c r="A615" s="424" t="s">
        <v>743</v>
      </c>
      <c r="B615" s="425">
        <v>0</v>
      </c>
      <c r="C615" s="385" t="s">
        <v>462</v>
      </c>
      <c r="D615" s="419" t="s">
        <v>593</v>
      </c>
    </row>
    <row r="616" spans="1:4" ht="13.5" thickBot="1">
      <c r="A616" s="500" t="s">
        <v>263</v>
      </c>
      <c r="B616" s="407">
        <f>SUM(B605:B615)</f>
        <v>1020</v>
      </c>
      <c r="C616" s="426"/>
      <c r="D616" s="427"/>
    </row>
    <row r="617" spans="1:7" ht="8.25" customHeight="1">
      <c r="A617" s="463"/>
      <c r="B617" s="502"/>
      <c r="C617" s="411"/>
      <c r="D617" s="463"/>
      <c r="E617" s="199"/>
      <c r="F617" s="199"/>
      <c r="G617" s="199"/>
    </row>
    <row r="618" spans="1:7" ht="12.75">
      <c r="A618" s="463"/>
      <c r="B618" s="502"/>
      <c r="C618" s="411"/>
      <c r="D618" s="463"/>
      <c r="E618" s="199"/>
      <c r="F618" s="199"/>
      <c r="G618" s="199"/>
    </row>
    <row r="619" spans="1:3" ht="19.5" thickBot="1">
      <c r="A619" s="409" t="s">
        <v>744</v>
      </c>
      <c r="B619" s="496"/>
      <c r="C619" s="411"/>
    </row>
    <row r="620" spans="1:4" ht="12.75">
      <c r="A620" s="392" t="s">
        <v>352</v>
      </c>
      <c r="B620" s="393" t="s">
        <v>855</v>
      </c>
      <c r="C620" s="412" t="s">
        <v>353</v>
      </c>
      <c r="D620" s="413" t="s">
        <v>354</v>
      </c>
    </row>
    <row r="621" spans="1:4" ht="13.5" thickBot="1">
      <c r="A621" s="395"/>
      <c r="B621" s="396" t="s">
        <v>848</v>
      </c>
      <c r="C621" s="414" t="s">
        <v>355</v>
      </c>
      <c r="D621" s="415"/>
    </row>
    <row r="622" spans="1:4" ht="12.75">
      <c r="A622" s="416" t="s">
        <v>745</v>
      </c>
      <c r="B622" s="515">
        <v>0</v>
      </c>
      <c r="C622" s="418" t="s">
        <v>400</v>
      </c>
      <c r="D622" s="419" t="s">
        <v>599</v>
      </c>
    </row>
    <row r="623" spans="1:4" ht="12.75">
      <c r="A623" s="472" t="s">
        <v>745</v>
      </c>
      <c r="B623" s="515">
        <v>0</v>
      </c>
      <c r="C623" s="421" t="s">
        <v>405</v>
      </c>
      <c r="D623" s="419" t="s">
        <v>600</v>
      </c>
    </row>
    <row r="624" spans="1:4" ht="12.75">
      <c r="A624" s="437" t="s">
        <v>745</v>
      </c>
      <c r="B624" s="516">
        <v>0</v>
      </c>
      <c r="C624" s="385" t="s">
        <v>496</v>
      </c>
      <c r="D624" s="419" t="s">
        <v>595</v>
      </c>
    </row>
    <row r="625" spans="1:4" ht="13.5" thickBot="1">
      <c r="A625" s="423" t="s">
        <v>746</v>
      </c>
      <c r="B625" s="517">
        <v>0</v>
      </c>
      <c r="C625" s="385" t="s">
        <v>394</v>
      </c>
      <c r="D625" s="419" t="s">
        <v>592</v>
      </c>
    </row>
    <row r="626" spans="1:4" ht="13.5" thickBot="1">
      <c r="A626" s="406" t="s">
        <v>263</v>
      </c>
      <c r="B626" s="407">
        <f>SUM(B622:B625)</f>
        <v>0</v>
      </c>
      <c r="C626" s="426"/>
      <c r="D626" s="427"/>
    </row>
    <row r="627" spans="1:4" ht="6.75" customHeight="1">
      <c r="A627" s="518"/>
      <c r="B627" s="519"/>
      <c r="C627" s="411"/>
      <c r="D627" s="467"/>
    </row>
    <row r="628" spans="1:3" ht="19.5" thickBot="1">
      <c r="A628" s="409" t="s">
        <v>747</v>
      </c>
      <c r="B628" s="496"/>
      <c r="C628" s="411"/>
    </row>
    <row r="629" spans="1:4" ht="12.75">
      <c r="A629" s="392" t="s">
        <v>352</v>
      </c>
      <c r="B629" s="393" t="s">
        <v>855</v>
      </c>
      <c r="C629" s="520" t="s">
        <v>353</v>
      </c>
      <c r="D629" s="413" t="s">
        <v>354</v>
      </c>
    </row>
    <row r="630" spans="1:4" ht="13.5" thickBot="1">
      <c r="A630" s="395"/>
      <c r="B630" s="396" t="s">
        <v>848</v>
      </c>
      <c r="C630" s="521" t="s">
        <v>355</v>
      </c>
      <c r="D630" s="415"/>
    </row>
    <row r="631" spans="1:5" ht="12.75">
      <c r="A631" s="522" t="s">
        <v>748</v>
      </c>
      <c r="B631" s="523">
        <v>1832</v>
      </c>
      <c r="C631" s="524" t="s">
        <v>376</v>
      </c>
      <c r="D631" s="465" t="s">
        <v>377</v>
      </c>
      <c r="E631" s="557"/>
    </row>
    <row r="632" spans="1:5" ht="12.75">
      <c r="A632" s="525" t="s">
        <v>748</v>
      </c>
      <c r="B632" s="526">
        <v>0</v>
      </c>
      <c r="C632" s="527" t="s">
        <v>366</v>
      </c>
      <c r="D632" s="419" t="s">
        <v>608</v>
      </c>
      <c r="E632" s="557"/>
    </row>
    <row r="633" spans="1:5" ht="12.75">
      <c r="A633" s="528" t="s">
        <v>748</v>
      </c>
      <c r="B633" s="526">
        <v>0</v>
      </c>
      <c r="C633" s="527" t="s">
        <v>438</v>
      </c>
      <c r="D633" s="419" t="s">
        <v>683</v>
      </c>
      <c r="E633" s="557"/>
    </row>
    <row r="634" spans="1:5" ht="12.75">
      <c r="A634" s="528" t="s">
        <v>748</v>
      </c>
      <c r="B634" s="526">
        <v>0</v>
      </c>
      <c r="C634" s="527" t="s">
        <v>452</v>
      </c>
      <c r="D634" s="451" t="s">
        <v>749</v>
      </c>
      <c r="E634" s="347"/>
    </row>
    <row r="635" spans="1:5" ht="12.75">
      <c r="A635" s="528" t="s">
        <v>748</v>
      </c>
      <c r="B635" s="526">
        <v>0</v>
      </c>
      <c r="C635" s="527" t="s">
        <v>394</v>
      </c>
      <c r="D635" s="419" t="s">
        <v>592</v>
      </c>
      <c r="E635" s="557"/>
    </row>
    <row r="636" spans="1:5" ht="12.75">
      <c r="A636" s="528" t="s">
        <v>748</v>
      </c>
      <c r="B636" s="526">
        <v>0</v>
      </c>
      <c r="C636" s="527" t="s">
        <v>396</v>
      </c>
      <c r="D636" s="419" t="s">
        <v>397</v>
      </c>
      <c r="E636" s="557"/>
    </row>
    <row r="637" spans="1:5" ht="12.75">
      <c r="A637" s="528" t="s">
        <v>748</v>
      </c>
      <c r="B637" s="529">
        <v>20</v>
      </c>
      <c r="C637" s="527" t="s">
        <v>398</v>
      </c>
      <c r="D637" s="450" t="s">
        <v>750</v>
      </c>
      <c r="E637" s="347"/>
    </row>
    <row r="638" spans="1:5" ht="12.75">
      <c r="A638" s="528" t="s">
        <v>748</v>
      </c>
      <c r="B638" s="529">
        <v>0</v>
      </c>
      <c r="C638" s="527" t="s">
        <v>369</v>
      </c>
      <c r="D638" s="419" t="s">
        <v>598</v>
      </c>
      <c r="E638" s="557"/>
    </row>
    <row r="639" spans="1:5" ht="12.75">
      <c r="A639" s="528" t="s">
        <v>748</v>
      </c>
      <c r="B639" s="529">
        <v>0</v>
      </c>
      <c r="C639" s="527" t="s">
        <v>400</v>
      </c>
      <c r="D639" s="419" t="s">
        <v>599</v>
      </c>
      <c r="E639" s="557"/>
    </row>
    <row r="640" spans="1:5" ht="12.75">
      <c r="A640" s="528" t="s">
        <v>748</v>
      </c>
      <c r="B640" s="529">
        <v>0</v>
      </c>
      <c r="C640" s="527" t="s">
        <v>405</v>
      </c>
      <c r="D640" s="419" t="s">
        <v>600</v>
      </c>
      <c r="E640" s="557"/>
    </row>
    <row r="641" spans="1:5" ht="12.75">
      <c r="A641" s="528" t="s">
        <v>748</v>
      </c>
      <c r="B641" s="529">
        <v>18</v>
      </c>
      <c r="C641" s="527" t="s">
        <v>443</v>
      </c>
      <c r="D641" s="419" t="s">
        <v>751</v>
      </c>
      <c r="E641" s="557"/>
    </row>
    <row r="642" spans="1:5" ht="12.75">
      <c r="A642" s="528" t="s">
        <v>748</v>
      </c>
      <c r="B642" s="529">
        <v>0</v>
      </c>
      <c r="C642" s="527" t="s">
        <v>371</v>
      </c>
      <c r="D642" s="419" t="s">
        <v>372</v>
      </c>
      <c r="E642" s="557"/>
    </row>
    <row r="643" spans="1:5" ht="12.75">
      <c r="A643" s="528" t="s">
        <v>748</v>
      </c>
      <c r="B643" s="529">
        <v>0</v>
      </c>
      <c r="C643" s="527" t="s">
        <v>479</v>
      </c>
      <c r="D643" s="419" t="s">
        <v>622</v>
      </c>
      <c r="E643" s="557"/>
    </row>
    <row r="644" spans="1:5" ht="12.75">
      <c r="A644" s="528" t="s">
        <v>748</v>
      </c>
      <c r="B644" s="529">
        <v>0</v>
      </c>
      <c r="C644" s="527" t="s">
        <v>409</v>
      </c>
      <c r="D644" s="419" t="s">
        <v>604</v>
      </c>
      <c r="E644" s="557"/>
    </row>
    <row r="645" spans="1:5" ht="12.75">
      <c r="A645" s="528" t="s">
        <v>752</v>
      </c>
      <c r="B645" s="529">
        <v>36</v>
      </c>
      <c r="C645" s="527" t="s">
        <v>460</v>
      </c>
      <c r="D645" s="419" t="s">
        <v>461</v>
      </c>
      <c r="E645" s="557"/>
    </row>
    <row r="646" spans="1:5" ht="12.75">
      <c r="A646" s="528" t="s">
        <v>753</v>
      </c>
      <c r="B646" s="529">
        <v>0</v>
      </c>
      <c r="C646" s="527" t="s">
        <v>562</v>
      </c>
      <c r="D646" s="450" t="s">
        <v>754</v>
      </c>
      <c r="E646" s="347"/>
    </row>
    <row r="647" spans="1:5" ht="12.75">
      <c r="A647" s="528" t="s">
        <v>755</v>
      </c>
      <c r="B647" s="529">
        <v>0</v>
      </c>
      <c r="C647" s="555" t="s">
        <v>496</v>
      </c>
      <c r="D647" s="419" t="s">
        <v>595</v>
      </c>
      <c r="E647" s="347"/>
    </row>
    <row r="648" spans="1:5" ht="12.75">
      <c r="A648" s="528" t="s">
        <v>755</v>
      </c>
      <c r="B648" s="529">
        <v>0</v>
      </c>
      <c r="C648" s="527" t="s">
        <v>369</v>
      </c>
      <c r="D648" s="450" t="s">
        <v>598</v>
      </c>
      <c r="E648" s="347"/>
    </row>
    <row r="649" spans="1:5" ht="12.75">
      <c r="A649" s="528" t="s">
        <v>755</v>
      </c>
      <c r="B649" s="529">
        <v>0</v>
      </c>
      <c r="C649" s="527" t="s">
        <v>565</v>
      </c>
      <c r="D649" s="419" t="s">
        <v>674</v>
      </c>
      <c r="E649" s="557"/>
    </row>
    <row r="650" spans="1:5" ht="12.75">
      <c r="A650" s="528" t="s">
        <v>756</v>
      </c>
      <c r="B650" s="529">
        <v>0</v>
      </c>
      <c r="C650" s="527" t="s">
        <v>458</v>
      </c>
      <c r="D650" s="419" t="s">
        <v>591</v>
      </c>
      <c r="E650" s="557"/>
    </row>
    <row r="651" spans="1:5" ht="12.75">
      <c r="A651" s="528" t="s">
        <v>756</v>
      </c>
      <c r="B651" s="529">
        <v>10</v>
      </c>
      <c r="C651" s="527" t="s">
        <v>394</v>
      </c>
      <c r="D651" s="419" t="s">
        <v>592</v>
      </c>
      <c r="E651" s="347"/>
    </row>
    <row r="652" spans="1:5" ht="12.75">
      <c r="A652" s="528" t="s">
        <v>756</v>
      </c>
      <c r="B652" s="529">
        <v>275</v>
      </c>
      <c r="C652" s="527" t="s">
        <v>376</v>
      </c>
      <c r="D652" s="450" t="s">
        <v>757</v>
      </c>
      <c r="E652" s="557"/>
    </row>
    <row r="653" spans="1:5" ht="12.75">
      <c r="A653" s="528" t="s">
        <v>756</v>
      </c>
      <c r="B653" s="530">
        <v>0</v>
      </c>
      <c r="C653" s="555" t="s">
        <v>335</v>
      </c>
      <c r="D653" s="450" t="s">
        <v>338</v>
      </c>
      <c r="E653" s="557"/>
    </row>
    <row r="654" spans="1:5" ht="12.75">
      <c r="A654" s="528" t="s">
        <v>756</v>
      </c>
      <c r="B654" s="530">
        <v>0</v>
      </c>
      <c r="C654" s="527" t="s">
        <v>496</v>
      </c>
      <c r="D654" s="419" t="s">
        <v>595</v>
      </c>
      <c r="E654" s="557"/>
    </row>
    <row r="655" spans="1:5" ht="12.75">
      <c r="A655" s="528" t="s">
        <v>756</v>
      </c>
      <c r="B655" s="530">
        <v>0</v>
      </c>
      <c r="C655" s="555" t="s">
        <v>343</v>
      </c>
      <c r="D655" s="325" t="s">
        <v>348</v>
      </c>
      <c r="E655" s="557"/>
    </row>
    <row r="656" spans="1:5" ht="12.75">
      <c r="A656" s="528" t="s">
        <v>756</v>
      </c>
      <c r="B656" s="530">
        <v>0</v>
      </c>
      <c r="C656" s="527" t="s">
        <v>400</v>
      </c>
      <c r="D656" s="419" t="s">
        <v>599</v>
      </c>
      <c r="E656" s="512"/>
    </row>
    <row r="657" spans="1:4" ht="13.5" thickBot="1">
      <c r="A657" s="528" t="s">
        <v>756</v>
      </c>
      <c r="B657" s="531">
        <v>0</v>
      </c>
      <c r="C657" s="532" t="s">
        <v>405</v>
      </c>
      <c r="D657" s="419" t="s">
        <v>600</v>
      </c>
    </row>
    <row r="658" spans="1:4" ht="13.5" thickBot="1">
      <c r="A658" s="500" t="s">
        <v>263</v>
      </c>
      <c r="B658" s="407">
        <f>SUM(B631:B657)</f>
        <v>2191</v>
      </c>
      <c r="C658" s="533"/>
      <c r="D658" s="427"/>
    </row>
    <row r="659" spans="1:4" ht="12.75">
      <c r="A659" s="463"/>
      <c r="B659" s="502"/>
      <c r="C659" s="411"/>
      <c r="D659" s="463"/>
    </row>
    <row r="660" spans="1:4" ht="19.5" thickBot="1">
      <c r="A660" s="534" t="s">
        <v>758</v>
      </c>
      <c r="B660" s="390"/>
      <c r="C660" s="411"/>
      <c r="D660" s="199"/>
    </row>
    <row r="661" spans="1:4" ht="12.75">
      <c r="A661" s="392" t="s">
        <v>352</v>
      </c>
      <c r="B661" s="393" t="s">
        <v>855</v>
      </c>
      <c r="C661" s="412" t="s">
        <v>353</v>
      </c>
      <c r="D661" s="413" t="s">
        <v>759</v>
      </c>
    </row>
    <row r="662" spans="1:4" ht="13.5" thickBot="1">
      <c r="A662" s="395"/>
      <c r="B662" s="396" t="s">
        <v>848</v>
      </c>
      <c r="C662" s="414" t="s">
        <v>355</v>
      </c>
      <c r="D662" s="415"/>
    </row>
    <row r="663" spans="1:4" ht="12.75">
      <c r="A663" s="416" t="s">
        <v>760</v>
      </c>
      <c r="B663" s="443">
        <v>0</v>
      </c>
      <c r="C663" s="418" t="s">
        <v>366</v>
      </c>
      <c r="D663" s="419" t="s">
        <v>608</v>
      </c>
    </row>
    <row r="664" spans="1:4" ht="12.75">
      <c r="A664" s="420" t="s">
        <v>760</v>
      </c>
      <c r="B664" s="445">
        <v>0</v>
      </c>
      <c r="C664" s="421" t="s">
        <v>390</v>
      </c>
      <c r="D664" s="451" t="s">
        <v>761</v>
      </c>
    </row>
    <row r="665" spans="1:4" ht="12.75">
      <c r="A665" s="420" t="s">
        <v>760</v>
      </c>
      <c r="B665" s="445">
        <v>0</v>
      </c>
      <c r="C665" s="421" t="s">
        <v>526</v>
      </c>
      <c r="D665" s="461" t="s">
        <v>208</v>
      </c>
    </row>
    <row r="666" spans="1:4" ht="12.75">
      <c r="A666" s="420" t="s">
        <v>760</v>
      </c>
      <c r="B666" s="445">
        <v>0</v>
      </c>
      <c r="C666" s="421" t="s">
        <v>332</v>
      </c>
      <c r="D666" s="466" t="s">
        <v>762</v>
      </c>
    </row>
    <row r="667" spans="1:4" ht="12.75">
      <c r="A667" s="420" t="s">
        <v>760</v>
      </c>
      <c r="B667" s="445">
        <v>0</v>
      </c>
      <c r="C667" s="421" t="s">
        <v>388</v>
      </c>
      <c r="D667" s="419" t="s">
        <v>610</v>
      </c>
    </row>
    <row r="668" spans="1:4" ht="12.75">
      <c r="A668" s="420" t="s">
        <v>760</v>
      </c>
      <c r="B668" s="445">
        <v>0</v>
      </c>
      <c r="C668" s="421" t="s">
        <v>458</v>
      </c>
      <c r="D668" s="419" t="s">
        <v>591</v>
      </c>
    </row>
    <row r="669" spans="1:4" ht="12.75">
      <c r="A669" s="420" t="s">
        <v>760</v>
      </c>
      <c r="B669" s="445">
        <v>0</v>
      </c>
      <c r="C669" s="421" t="s">
        <v>394</v>
      </c>
      <c r="D669" s="419" t="s">
        <v>592</v>
      </c>
    </row>
    <row r="670" spans="1:4" ht="12.75">
      <c r="A670" s="420" t="s">
        <v>760</v>
      </c>
      <c r="B670" s="445">
        <v>0</v>
      </c>
      <c r="C670" s="421" t="s">
        <v>464</v>
      </c>
      <c r="D670" s="419" t="s">
        <v>672</v>
      </c>
    </row>
    <row r="671" spans="1:4" ht="12.75">
      <c r="A671" s="420" t="s">
        <v>760</v>
      </c>
      <c r="B671" s="445">
        <v>0</v>
      </c>
      <c r="C671" s="421" t="s">
        <v>392</v>
      </c>
      <c r="D671" s="419" t="s">
        <v>687</v>
      </c>
    </row>
    <row r="672" spans="1:4" ht="12.75">
      <c r="A672" s="420" t="s">
        <v>760</v>
      </c>
      <c r="B672" s="445">
        <v>0</v>
      </c>
      <c r="C672" s="421" t="s">
        <v>398</v>
      </c>
      <c r="D672" s="401" t="s">
        <v>709</v>
      </c>
    </row>
    <row r="673" spans="1:4" ht="12.75">
      <c r="A673" s="420" t="s">
        <v>760</v>
      </c>
      <c r="B673" s="445">
        <v>0</v>
      </c>
      <c r="C673" s="421" t="s">
        <v>369</v>
      </c>
      <c r="D673" s="419" t="s">
        <v>598</v>
      </c>
    </row>
    <row r="674" spans="1:4" ht="12.75">
      <c r="A674" s="420" t="s">
        <v>760</v>
      </c>
      <c r="B674" s="445">
        <v>0</v>
      </c>
      <c r="C674" s="421" t="s">
        <v>400</v>
      </c>
      <c r="D674" s="419" t="s">
        <v>599</v>
      </c>
    </row>
    <row r="675" spans="1:4" ht="12.75">
      <c r="A675" s="420" t="s">
        <v>760</v>
      </c>
      <c r="B675" s="445">
        <v>0</v>
      </c>
      <c r="C675" s="421" t="s">
        <v>405</v>
      </c>
      <c r="D675" s="419" t="s">
        <v>600</v>
      </c>
    </row>
    <row r="676" spans="1:4" ht="12.75">
      <c r="A676" s="420" t="s">
        <v>760</v>
      </c>
      <c r="B676" s="445">
        <v>80</v>
      </c>
      <c r="C676" s="421" t="s">
        <v>473</v>
      </c>
      <c r="D676" s="419" t="s">
        <v>474</v>
      </c>
    </row>
    <row r="677" spans="1:4" ht="12.75">
      <c r="A677" s="420" t="s">
        <v>760</v>
      </c>
      <c r="B677" s="529">
        <v>0</v>
      </c>
      <c r="C677" s="421" t="s">
        <v>675</v>
      </c>
      <c r="D677" s="419" t="s">
        <v>676</v>
      </c>
    </row>
    <row r="678" spans="1:4" ht="12.75">
      <c r="A678" s="420" t="s">
        <v>760</v>
      </c>
      <c r="B678" s="526">
        <v>0</v>
      </c>
      <c r="C678" s="421" t="s">
        <v>479</v>
      </c>
      <c r="D678" s="419" t="s">
        <v>622</v>
      </c>
    </row>
    <row r="679" spans="1:4" ht="12.75">
      <c r="A679" s="423" t="s">
        <v>760</v>
      </c>
      <c r="B679" s="526">
        <v>0</v>
      </c>
      <c r="C679" s="385" t="s">
        <v>409</v>
      </c>
      <c r="D679" s="419" t="s">
        <v>604</v>
      </c>
    </row>
    <row r="680" spans="1:4" ht="13.5" thickBot="1">
      <c r="A680" s="424" t="s">
        <v>760</v>
      </c>
      <c r="B680" s="445">
        <v>0</v>
      </c>
      <c r="C680" s="499" t="s">
        <v>431</v>
      </c>
      <c r="D680" s="419" t="s">
        <v>605</v>
      </c>
    </row>
    <row r="681" spans="1:4" ht="13.5" thickBot="1">
      <c r="A681" s="500" t="s">
        <v>263</v>
      </c>
      <c r="B681" s="407">
        <f>SUM(B663:B680)</f>
        <v>80</v>
      </c>
      <c r="C681" s="426"/>
      <c r="D681" s="427"/>
    </row>
    <row r="682" spans="1:7" ht="7.5" customHeight="1">
      <c r="A682" s="463"/>
      <c r="B682" s="502"/>
      <c r="C682" s="535"/>
      <c r="D682" s="463"/>
      <c r="E682" s="199"/>
      <c r="F682" s="199"/>
      <c r="G682" s="199"/>
    </row>
    <row r="683" spans="1:7" ht="5.25" customHeight="1">
      <c r="A683" s="463"/>
      <c r="B683" s="502"/>
      <c r="C683" s="411"/>
      <c r="D683" s="463"/>
      <c r="E683" s="199"/>
      <c r="F683" s="199"/>
      <c r="G683" s="199"/>
    </row>
    <row r="684" spans="1:7" ht="3" customHeight="1">
      <c r="A684" s="463"/>
      <c r="B684" s="502"/>
      <c r="C684" s="411"/>
      <c r="D684" s="463"/>
      <c r="E684" s="199"/>
      <c r="F684" s="199"/>
      <c r="G684" s="199"/>
    </row>
    <row r="685" spans="1:4" ht="19.5" thickBot="1">
      <c r="A685" s="534" t="s">
        <v>763</v>
      </c>
      <c r="B685" s="390"/>
      <c r="C685" s="411"/>
      <c r="D685" s="199"/>
    </row>
    <row r="686" spans="1:4" ht="12.75">
      <c r="A686" s="392" t="s">
        <v>352</v>
      </c>
      <c r="B686" s="393" t="s">
        <v>855</v>
      </c>
      <c r="C686" s="412" t="s">
        <v>353</v>
      </c>
      <c r="D686" s="413" t="s">
        <v>354</v>
      </c>
    </row>
    <row r="687" spans="1:4" ht="13.5" thickBot="1">
      <c r="A687" s="395"/>
      <c r="B687" s="396" t="s">
        <v>848</v>
      </c>
      <c r="C687" s="414" t="s">
        <v>355</v>
      </c>
      <c r="D687" s="415"/>
    </row>
    <row r="688" spans="1:5" ht="12.75">
      <c r="A688" s="416" t="s">
        <v>764</v>
      </c>
      <c r="B688" s="433">
        <v>0</v>
      </c>
      <c r="C688" s="418" t="s">
        <v>394</v>
      </c>
      <c r="D688" s="419" t="s">
        <v>592</v>
      </c>
      <c r="E688" s="557"/>
    </row>
    <row r="689" spans="1:5" ht="12.75">
      <c r="A689" s="472" t="s">
        <v>765</v>
      </c>
      <c r="B689" s="399">
        <v>3025</v>
      </c>
      <c r="C689" s="421" t="s">
        <v>526</v>
      </c>
      <c r="D689" s="461" t="s">
        <v>208</v>
      </c>
      <c r="E689" s="561"/>
    </row>
    <row r="690" spans="1:5" ht="12.75">
      <c r="A690" s="472" t="s">
        <v>765</v>
      </c>
      <c r="B690" s="482">
        <v>0</v>
      </c>
      <c r="C690" s="421" t="s">
        <v>544</v>
      </c>
      <c r="D690" s="536" t="s">
        <v>209</v>
      </c>
      <c r="E690" s="562"/>
    </row>
    <row r="691" spans="1:5" ht="12.75">
      <c r="A691" s="472" t="s">
        <v>765</v>
      </c>
      <c r="B691" s="482">
        <v>0</v>
      </c>
      <c r="C691" s="421" t="s">
        <v>492</v>
      </c>
      <c r="D691" s="471" t="s">
        <v>766</v>
      </c>
      <c r="E691" s="562"/>
    </row>
    <row r="692" spans="1:5" ht="12.75">
      <c r="A692" s="472" t="s">
        <v>765</v>
      </c>
      <c r="B692" s="482">
        <v>1741</v>
      </c>
      <c r="C692" s="421" t="s">
        <v>767</v>
      </c>
      <c r="D692" s="536" t="s">
        <v>768</v>
      </c>
      <c r="E692" s="562"/>
    </row>
    <row r="693" spans="1:5" ht="12.75">
      <c r="A693" s="472" t="s">
        <v>765</v>
      </c>
      <c r="B693" s="482">
        <v>0</v>
      </c>
      <c r="C693" s="550" t="s">
        <v>420</v>
      </c>
      <c r="D693" s="536" t="s">
        <v>421</v>
      </c>
      <c r="E693" s="562"/>
    </row>
    <row r="694" spans="1:5" ht="12.75">
      <c r="A694" s="560" t="s">
        <v>765</v>
      </c>
      <c r="B694" s="482">
        <v>373</v>
      </c>
      <c r="C694" s="550" t="s">
        <v>343</v>
      </c>
      <c r="D694" s="536" t="s">
        <v>344</v>
      </c>
      <c r="E694" s="562"/>
    </row>
    <row r="695" spans="1:5" ht="12.75">
      <c r="A695" s="560" t="s">
        <v>765</v>
      </c>
      <c r="B695" s="482">
        <v>0</v>
      </c>
      <c r="C695" s="550" t="s">
        <v>7</v>
      </c>
      <c r="D695" s="536" t="s">
        <v>860</v>
      </c>
      <c r="E695" s="562"/>
    </row>
    <row r="696" spans="1:5" ht="12.75">
      <c r="A696" s="510">
        <v>5321</v>
      </c>
      <c r="B696" s="382">
        <v>0</v>
      </c>
      <c r="C696" s="421" t="s">
        <v>455</v>
      </c>
      <c r="D696" s="504" t="s">
        <v>680</v>
      </c>
      <c r="E696" s="562"/>
    </row>
    <row r="697" spans="1:5" ht="12.75">
      <c r="A697" s="420" t="s">
        <v>769</v>
      </c>
      <c r="B697" s="382">
        <v>0</v>
      </c>
      <c r="C697" s="485" t="s">
        <v>394</v>
      </c>
      <c r="D697" s="419" t="s">
        <v>592</v>
      </c>
      <c r="E697" s="8"/>
    </row>
    <row r="698" spans="1:5" ht="12.75">
      <c r="A698" s="420" t="s">
        <v>769</v>
      </c>
      <c r="B698" s="382">
        <v>80</v>
      </c>
      <c r="C698" s="485" t="s">
        <v>462</v>
      </c>
      <c r="D698" s="419" t="s">
        <v>593</v>
      </c>
      <c r="E698" s="557"/>
    </row>
    <row r="699" spans="1:5" ht="12.75">
      <c r="A699" s="420" t="s">
        <v>769</v>
      </c>
      <c r="B699" s="382">
        <v>0</v>
      </c>
      <c r="C699" s="485" t="s">
        <v>390</v>
      </c>
      <c r="D699" s="419" t="s">
        <v>761</v>
      </c>
      <c r="E699" s="557"/>
    </row>
    <row r="700" spans="1:5" ht="12.75">
      <c r="A700" s="420" t="s">
        <v>770</v>
      </c>
      <c r="B700" s="382">
        <v>0</v>
      </c>
      <c r="C700" s="485" t="s">
        <v>462</v>
      </c>
      <c r="D700" s="419" t="s">
        <v>593</v>
      </c>
      <c r="E700" s="557"/>
    </row>
    <row r="701" spans="1:5" ht="12.75">
      <c r="A701" s="420" t="s">
        <v>771</v>
      </c>
      <c r="B701" s="382">
        <v>150</v>
      </c>
      <c r="C701" s="485" t="s">
        <v>521</v>
      </c>
      <c r="D701" s="419" t="s">
        <v>606</v>
      </c>
      <c r="E701" s="557"/>
    </row>
    <row r="702" spans="1:5" ht="12.75">
      <c r="A702" s="420" t="s">
        <v>771</v>
      </c>
      <c r="B702" s="382">
        <v>0</v>
      </c>
      <c r="C702" s="485" t="s">
        <v>562</v>
      </c>
      <c r="D702" s="450" t="s">
        <v>754</v>
      </c>
      <c r="E702" s="557"/>
    </row>
    <row r="703" spans="1:5" ht="12.75">
      <c r="A703" s="420" t="s">
        <v>772</v>
      </c>
      <c r="B703" s="482">
        <v>0</v>
      </c>
      <c r="C703" s="485" t="s">
        <v>460</v>
      </c>
      <c r="D703" s="419" t="s">
        <v>461</v>
      </c>
      <c r="E703" s="347"/>
    </row>
    <row r="704" spans="1:5" ht="12.75">
      <c r="A704" s="420" t="s">
        <v>773</v>
      </c>
      <c r="B704" s="382">
        <v>0</v>
      </c>
      <c r="C704" s="485" t="s">
        <v>479</v>
      </c>
      <c r="D704" s="419" t="s">
        <v>622</v>
      </c>
      <c r="E704" s="557"/>
    </row>
    <row r="705" spans="1:5" ht="12.75">
      <c r="A705" s="420" t="s">
        <v>774</v>
      </c>
      <c r="B705" s="382">
        <v>0</v>
      </c>
      <c r="C705" s="485" t="s">
        <v>460</v>
      </c>
      <c r="D705" s="419" t="s">
        <v>461</v>
      </c>
      <c r="E705" s="557"/>
    </row>
    <row r="706" spans="1:5" ht="12.75">
      <c r="A706" s="420" t="s">
        <v>775</v>
      </c>
      <c r="B706" s="382">
        <v>0</v>
      </c>
      <c r="C706" s="485" t="s">
        <v>562</v>
      </c>
      <c r="D706" s="450" t="s">
        <v>754</v>
      </c>
      <c r="E706" s="557"/>
    </row>
    <row r="707" spans="1:5" ht="12.75">
      <c r="A707" s="420" t="s">
        <v>776</v>
      </c>
      <c r="B707" s="382">
        <v>0</v>
      </c>
      <c r="C707" s="485" t="s">
        <v>562</v>
      </c>
      <c r="D707" s="450" t="s">
        <v>754</v>
      </c>
      <c r="E707" s="347"/>
    </row>
    <row r="708" spans="1:5" ht="12.75">
      <c r="A708" s="420" t="s">
        <v>776</v>
      </c>
      <c r="B708" s="382">
        <v>0</v>
      </c>
      <c r="C708" s="485" t="s">
        <v>638</v>
      </c>
      <c r="D708" s="419" t="s">
        <v>669</v>
      </c>
      <c r="E708" s="347"/>
    </row>
    <row r="709" spans="1:5" ht="12.75">
      <c r="A709" s="420" t="s">
        <v>776</v>
      </c>
      <c r="B709" s="383">
        <v>0</v>
      </c>
      <c r="C709" s="489" t="s">
        <v>394</v>
      </c>
      <c r="D709" s="419" t="s">
        <v>592</v>
      </c>
      <c r="E709" s="557"/>
    </row>
    <row r="710" spans="1:5" ht="12.75">
      <c r="A710" s="437" t="s">
        <v>777</v>
      </c>
      <c r="B710" s="399">
        <v>0</v>
      </c>
      <c r="C710" s="489" t="s">
        <v>460</v>
      </c>
      <c r="D710" s="419" t="s">
        <v>461</v>
      </c>
      <c r="E710" s="557"/>
    </row>
    <row r="711" spans="1:5" ht="12.75">
      <c r="A711" s="420" t="s">
        <v>778</v>
      </c>
      <c r="B711" s="382">
        <v>0</v>
      </c>
      <c r="C711" s="485" t="s">
        <v>400</v>
      </c>
      <c r="D711" s="419" t="s">
        <v>599</v>
      </c>
      <c r="E711" s="557"/>
    </row>
    <row r="712" spans="1:5" ht="12.75">
      <c r="A712" s="420" t="s">
        <v>778</v>
      </c>
      <c r="B712" s="382">
        <v>0</v>
      </c>
      <c r="C712" s="489" t="s">
        <v>357</v>
      </c>
      <c r="D712" s="537" t="s">
        <v>285</v>
      </c>
      <c r="E712" s="561"/>
    </row>
    <row r="713" spans="1:5" ht="12.75">
      <c r="A713" s="420" t="s">
        <v>777</v>
      </c>
      <c r="B713" s="382">
        <v>0</v>
      </c>
      <c r="C713" s="485" t="s">
        <v>366</v>
      </c>
      <c r="D713" s="419" t="s">
        <v>608</v>
      </c>
      <c r="E713" s="557"/>
    </row>
    <row r="714" spans="1:5" ht="12.75">
      <c r="A714" s="420" t="s">
        <v>777</v>
      </c>
      <c r="B714" s="382">
        <v>0</v>
      </c>
      <c r="C714" s="421" t="s">
        <v>390</v>
      </c>
      <c r="D714" s="466" t="s">
        <v>761</v>
      </c>
      <c r="E714" s="561"/>
    </row>
    <row r="715" spans="1:5" ht="12.75">
      <c r="A715" s="420" t="s">
        <v>777</v>
      </c>
      <c r="B715" s="382">
        <v>0</v>
      </c>
      <c r="C715" s="421" t="s">
        <v>571</v>
      </c>
      <c r="D715" s="419" t="s">
        <v>594</v>
      </c>
      <c r="E715" s="557"/>
    </row>
    <row r="716" spans="1:5" ht="12.75">
      <c r="A716" s="420" t="s">
        <v>777</v>
      </c>
      <c r="B716" s="382">
        <v>0</v>
      </c>
      <c r="C716" s="421" t="s">
        <v>496</v>
      </c>
      <c r="D716" s="419" t="s">
        <v>595</v>
      </c>
      <c r="E716" s="557"/>
    </row>
    <row r="717" spans="1:5" ht="12.75">
      <c r="A717" s="554" t="s">
        <v>777</v>
      </c>
      <c r="B717" s="382">
        <v>0</v>
      </c>
      <c r="C717" s="550" t="s">
        <v>343</v>
      </c>
      <c r="D717" s="325" t="s">
        <v>348</v>
      </c>
      <c r="E717" s="557"/>
    </row>
    <row r="718" spans="1:5" ht="12.75">
      <c r="A718" s="554" t="s">
        <v>777</v>
      </c>
      <c r="B718" s="382">
        <v>0</v>
      </c>
      <c r="C718" s="550" t="s">
        <v>409</v>
      </c>
      <c r="D718" s="544" t="s">
        <v>604</v>
      </c>
      <c r="E718" s="557"/>
    </row>
    <row r="719" spans="1:5" ht="12.75">
      <c r="A719" s="420" t="s">
        <v>779</v>
      </c>
      <c r="B719" s="382">
        <v>0</v>
      </c>
      <c r="C719" s="421" t="s">
        <v>394</v>
      </c>
      <c r="D719" s="419" t="s">
        <v>592</v>
      </c>
      <c r="E719" s="557"/>
    </row>
    <row r="720" spans="1:5" ht="12.75">
      <c r="A720" s="554" t="s">
        <v>661</v>
      </c>
      <c r="B720" s="382">
        <v>100</v>
      </c>
      <c r="C720" s="385" t="s">
        <v>460</v>
      </c>
      <c r="D720" s="419" t="s">
        <v>461</v>
      </c>
      <c r="E720" s="347"/>
    </row>
    <row r="721" spans="1:5" ht="12.75">
      <c r="A721" s="545" t="s">
        <v>659</v>
      </c>
      <c r="B721" s="382">
        <v>0</v>
      </c>
      <c r="C721" s="546" t="s">
        <v>460</v>
      </c>
      <c r="D721" s="544" t="s">
        <v>461</v>
      </c>
      <c r="E721" s="347"/>
    </row>
    <row r="722" spans="1:5" ht="13.5" thickBot="1">
      <c r="A722" s="424" t="s">
        <v>770</v>
      </c>
      <c r="B722" s="382">
        <v>0</v>
      </c>
      <c r="C722" s="385" t="s">
        <v>394</v>
      </c>
      <c r="D722" s="419" t="s">
        <v>592</v>
      </c>
      <c r="E722" s="557"/>
    </row>
    <row r="723" spans="1:5" ht="13.5" thickBot="1">
      <c r="A723" s="500" t="s">
        <v>263</v>
      </c>
      <c r="B723" s="407">
        <f>SUM(B688:B722)</f>
        <v>5469</v>
      </c>
      <c r="C723" s="426"/>
      <c r="D723" s="427"/>
      <c r="E723" s="557"/>
    </row>
    <row r="724" spans="2:5" ht="12.75">
      <c r="B724" s="496"/>
      <c r="C724" s="411"/>
      <c r="E724" s="557"/>
    </row>
    <row r="725" spans="1:5" ht="19.5" thickBot="1">
      <c r="A725" s="409" t="s">
        <v>780</v>
      </c>
      <c r="B725" s="496"/>
      <c r="C725" s="411"/>
      <c r="E725" s="557"/>
    </row>
    <row r="726" spans="1:5" ht="12.75">
      <c r="A726" s="392" t="s">
        <v>352</v>
      </c>
      <c r="B726" s="393" t="s">
        <v>855</v>
      </c>
      <c r="C726" s="412" t="s">
        <v>353</v>
      </c>
      <c r="D726" s="413" t="s">
        <v>354</v>
      </c>
      <c r="E726" s="512"/>
    </row>
    <row r="727" spans="1:5" ht="13.5" thickBot="1">
      <c r="A727" s="395"/>
      <c r="B727" s="396" t="s">
        <v>848</v>
      </c>
      <c r="C727" s="414" t="s">
        <v>355</v>
      </c>
      <c r="D727" s="415"/>
      <c r="E727" s="377"/>
    </row>
    <row r="728" spans="1:4" ht="12.75">
      <c r="A728" s="538" t="s">
        <v>781</v>
      </c>
      <c r="B728" s="539">
        <v>0</v>
      </c>
      <c r="C728" s="418" t="s">
        <v>366</v>
      </c>
      <c r="D728" s="540" t="s">
        <v>782</v>
      </c>
    </row>
    <row r="729" spans="1:4" ht="12.75">
      <c r="A729" s="538" t="s">
        <v>783</v>
      </c>
      <c r="B729" s="539">
        <v>0</v>
      </c>
      <c r="C729" s="418" t="s">
        <v>455</v>
      </c>
      <c r="D729" s="540" t="s">
        <v>784</v>
      </c>
    </row>
    <row r="730" spans="1:4" ht="12.75">
      <c r="A730" s="538" t="s">
        <v>785</v>
      </c>
      <c r="B730" s="539">
        <v>0</v>
      </c>
      <c r="C730" s="421" t="s">
        <v>786</v>
      </c>
      <c r="D730" s="540" t="s">
        <v>787</v>
      </c>
    </row>
    <row r="731" spans="1:4" ht="12.75">
      <c r="A731" s="538" t="s">
        <v>788</v>
      </c>
      <c r="B731" s="539">
        <v>500</v>
      </c>
      <c r="C731" s="421" t="s">
        <v>409</v>
      </c>
      <c r="D731" s="540" t="s">
        <v>789</v>
      </c>
    </row>
    <row r="732" spans="1:4" ht="12.75">
      <c r="A732" s="538" t="s">
        <v>790</v>
      </c>
      <c r="B732" s="539">
        <v>100</v>
      </c>
      <c r="C732" s="421" t="s">
        <v>548</v>
      </c>
      <c r="D732" s="540" t="s">
        <v>791</v>
      </c>
    </row>
    <row r="733" spans="1:4" ht="12.75">
      <c r="A733" s="538" t="s">
        <v>792</v>
      </c>
      <c r="B733" s="539">
        <v>0</v>
      </c>
      <c r="C733" s="421" t="s">
        <v>793</v>
      </c>
      <c r="D733" s="540" t="s">
        <v>794</v>
      </c>
    </row>
    <row r="734" spans="1:4" ht="12.75">
      <c r="A734" s="538" t="s">
        <v>842</v>
      </c>
      <c r="B734" s="539">
        <v>0</v>
      </c>
      <c r="C734" s="550" t="s">
        <v>646</v>
      </c>
      <c r="D734" s="540" t="s">
        <v>640</v>
      </c>
    </row>
    <row r="735" spans="1:4" ht="12.75">
      <c r="A735" s="538" t="s">
        <v>796</v>
      </c>
      <c r="B735" s="539">
        <v>200</v>
      </c>
      <c r="C735" s="421" t="s">
        <v>396</v>
      </c>
      <c r="D735" s="540" t="s">
        <v>797</v>
      </c>
    </row>
    <row r="736" spans="1:4" ht="12.75">
      <c r="A736" s="538" t="s">
        <v>798</v>
      </c>
      <c r="B736" s="539">
        <v>0</v>
      </c>
      <c r="C736" s="421" t="s">
        <v>799</v>
      </c>
      <c r="D736" s="540" t="s">
        <v>800</v>
      </c>
    </row>
    <row r="737" spans="1:4" ht="12.75">
      <c r="A737" s="538" t="s">
        <v>555</v>
      </c>
      <c r="B737" s="539">
        <v>0</v>
      </c>
      <c r="C737" s="550" t="s">
        <v>556</v>
      </c>
      <c r="D737" s="540" t="s">
        <v>557</v>
      </c>
    </row>
    <row r="738" spans="1:4" ht="12.75">
      <c r="A738" s="538" t="s">
        <v>801</v>
      </c>
      <c r="B738" s="539">
        <v>0</v>
      </c>
      <c r="C738" s="421" t="s">
        <v>802</v>
      </c>
      <c r="D738" s="540" t="s">
        <v>803</v>
      </c>
    </row>
    <row r="739" spans="1:4" ht="12.75">
      <c r="A739" s="538" t="s">
        <v>804</v>
      </c>
      <c r="B739" s="539">
        <v>0</v>
      </c>
      <c r="C739" s="421" t="s">
        <v>332</v>
      </c>
      <c r="D739" s="540" t="s">
        <v>328</v>
      </c>
    </row>
    <row r="740" spans="1:4" ht="12.75">
      <c r="A740" s="538" t="s">
        <v>805</v>
      </c>
      <c r="B740" s="539">
        <v>0</v>
      </c>
      <c r="C740" s="421" t="s">
        <v>806</v>
      </c>
      <c r="D740" s="540" t="s">
        <v>807</v>
      </c>
    </row>
    <row r="741" spans="1:4" ht="12.75">
      <c r="A741" s="538" t="s">
        <v>808</v>
      </c>
      <c r="B741" s="529">
        <v>0</v>
      </c>
      <c r="C741" s="421" t="s">
        <v>390</v>
      </c>
      <c r="D741" s="540" t="s">
        <v>809</v>
      </c>
    </row>
    <row r="742" spans="1:4" ht="12.75">
      <c r="A742" s="538" t="s">
        <v>810</v>
      </c>
      <c r="B742" s="539">
        <v>0</v>
      </c>
      <c r="C742" s="421" t="s">
        <v>811</v>
      </c>
      <c r="D742" s="540" t="s">
        <v>812</v>
      </c>
    </row>
    <row r="743" spans="1:4" ht="12.75">
      <c r="A743" s="538" t="s">
        <v>813</v>
      </c>
      <c r="B743" s="539">
        <v>0</v>
      </c>
      <c r="C743" s="421" t="s">
        <v>814</v>
      </c>
      <c r="D743" s="540" t="s">
        <v>815</v>
      </c>
    </row>
    <row r="744" spans="1:4" ht="12.75">
      <c r="A744" s="538" t="s">
        <v>816</v>
      </c>
      <c r="B744" s="539">
        <v>0</v>
      </c>
      <c r="C744" s="421" t="s">
        <v>795</v>
      </c>
      <c r="D744" s="540" t="s">
        <v>817</v>
      </c>
    </row>
    <row r="745" spans="1:4" ht="12.75">
      <c r="A745" s="538" t="s">
        <v>818</v>
      </c>
      <c r="B745" s="539">
        <v>0</v>
      </c>
      <c r="C745" s="421" t="s">
        <v>405</v>
      </c>
      <c r="D745" s="540" t="s">
        <v>819</v>
      </c>
    </row>
    <row r="746" spans="1:4" ht="12.75">
      <c r="A746" s="538" t="s">
        <v>820</v>
      </c>
      <c r="B746" s="539">
        <v>0</v>
      </c>
      <c r="C746" s="421" t="s">
        <v>405</v>
      </c>
      <c r="D746" s="540" t="s">
        <v>821</v>
      </c>
    </row>
    <row r="747" spans="1:4" ht="12.75">
      <c r="A747" s="538" t="s">
        <v>822</v>
      </c>
      <c r="B747" s="539">
        <v>0</v>
      </c>
      <c r="C747" s="421" t="s">
        <v>409</v>
      </c>
      <c r="D747" s="540" t="s">
        <v>823</v>
      </c>
    </row>
    <row r="748" spans="1:4" ht="12.75">
      <c r="A748" s="538" t="s">
        <v>824</v>
      </c>
      <c r="B748" s="529">
        <v>0</v>
      </c>
      <c r="C748" s="421" t="s">
        <v>400</v>
      </c>
      <c r="D748" s="540" t="s">
        <v>825</v>
      </c>
    </row>
    <row r="749" spans="1:4" ht="12.75">
      <c r="A749" s="538" t="s">
        <v>410</v>
      </c>
      <c r="B749" s="539">
        <v>0</v>
      </c>
      <c r="C749" s="421" t="s">
        <v>369</v>
      </c>
      <c r="D749" s="540" t="s">
        <v>334</v>
      </c>
    </row>
    <row r="750" spans="1:4" ht="12.75">
      <c r="A750" s="538" t="s">
        <v>826</v>
      </c>
      <c r="B750" s="539">
        <v>16125</v>
      </c>
      <c r="C750" s="421" t="s">
        <v>827</v>
      </c>
      <c r="D750" s="540" t="s">
        <v>641</v>
      </c>
    </row>
    <row r="751" spans="1:4" ht="12.75">
      <c r="A751" s="538" t="s">
        <v>644</v>
      </c>
      <c r="B751" s="539">
        <v>100</v>
      </c>
      <c r="C751" s="421" t="s">
        <v>471</v>
      </c>
      <c r="D751" s="540" t="s">
        <v>639</v>
      </c>
    </row>
    <row r="752" spans="1:4" ht="12.75">
      <c r="A752" s="538" t="s">
        <v>828</v>
      </c>
      <c r="B752" s="539">
        <v>0</v>
      </c>
      <c r="C752" s="421" t="s">
        <v>371</v>
      </c>
      <c r="D752" s="540" t="s">
        <v>829</v>
      </c>
    </row>
    <row r="753" spans="1:4" ht="12.75">
      <c r="A753" s="538" t="s">
        <v>643</v>
      </c>
      <c r="B753" s="539">
        <v>0</v>
      </c>
      <c r="C753" s="550" t="s">
        <v>642</v>
      </c>
      <c r="D753" s="540" t="s">
        <v>650</v>
      </c>
    </row>
    <row r="754" spans="1:4" ht="12.75">
      <c r="A754" s="538" t="s">
        <v>830</v>
      </c>
      <c r="B754" s="539">
        <v>0</v>
      </c>
      <c r="C754" s="421" t="s">
        <v>582</v>
      </c>
      <c r="D754" s="540" t="s">
        <v>831</v>
      </c>
    </row>
    <row r="755" spans="1:4" ht="12.75">
      <c r="A755" s="538" t="s">
        <v>832</v>
      </c>
      <c r="B755" s="539">
        <v>0</v>
      </c>
      <c r="C755" s="421" t="s">
        <v>833</v>
      </c>
      <c r="D755" s="540" t="s">
        <v>0</v>
      </c>
    </row>
    <row r="756" spans="1:4" ht="12.75">
      <c r="A756" s="538" t="s">
        <v>1</v>
      </c>
      <c r="B756" s="539">
        <v>0</v>
      </c>
      <c r="C756" s="421" t="s">
        <v>513</v>
      </c>
      <c r="D756" s="540" t="s">
        <v>2</v>
      </c>
    </row>
    <row r="757" spans="1:4" ht="12.75">
      <c r="A757" s="538" t="s">
        <v>662</v>
      </c>
      <c r="B757" s="539">
        <v>0</v>
      </c>
      <c r="C757" s="550" t="s">
        <v>366</v>
      </c>
      <c r="D757" s="540" t="s">
        <v>663</v>
      </c>
    </row>
    <row r="758" spans="1:4" ht="12.75">
      <c r="A758" s="538" t="s">
        <v>839</v>
      </c>
      <c r="B758" s="539">
        <v>0</v>
      </c>
      <c r="C758" s="550" t="s">
        <v>840</v>
      </c>
      <c r="D758" s="540" t="s">
        <v>841</v>
      </c>
    </row>
    <row r="759" spans="1:4" ht="12.75">
      <c r="A759" s="538" t="s">
        <v>3</v>
      </c>
      <c r="B759" s="539">
        <v>3945</v>
      </c>
      <c r="C759" s="421" t="s">
        <v>477</v>
      </c>
      <c r="D759" s="540" t="s">
        <v>329</v>
      </c>
    </row>
    <row r="760" spans="1:4" ht="12.75">
      <c r="A760" s="538" t="s">
        <v>4</v>
      </c>
      <c r="B760" s="539">
        <v>2400</v>
      </c>
      <c r="C760" s="385" t="s">
        <v>719</v>
      </c>
      <c r="D760" s="542" t="s">
        <v>648</v>
      </c>
    </row>
    <row r="761" spans="1:4" ht="13.5" thickBot="1">
      <c r="A761" s="541" t="s">
        <v>558</v>
      </c>
      <c r="B761" s="531">
        <v>3000</v>
      </c>
      <c r="C761" s="552" t="s">
        <v>559</v>
      </c>
      <c r="D761" s="551" t="s">
        <v>560</v>
      </c>
    </row>
    <row r="762" spans="1:4" ht="13.5" thickBot="1">
      <c r="A762" s="406" t="s">
        <v>263</v>
      </c>
      <c r="B762" s="407">
        <f>SUM(B728:B761)</f>
        <v>26370</v>
      </c>
      <c r="C762" s="426"/>
      <c r="D762" s="493"/>
    </row>
    <row r="763" spans="1:19" ht="12.75">
      <c r="A763" s="463"/>
      <c r="B763" s="502"/>
      <c r="C763" s="502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ht="12.75">
      <c r="A764" s="463"/>
      <c r="B764" s="502"/>
      <c r="C764" s="502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ht="12.75">
      <c r="A765" s="463"/>
      <c r="B765" s="502"/>
      <c r="C765" s="502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ht="12.75">
      <c r="A766" s="463"/>
      <c r="B766" s="502"/>
      <c r="C766" s="502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ht="12.75">
      <c r="A767" s="463"/>
      <c r="B767" s="502"/>
      <c r="C767" s="502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ht="12.75">
      <c r="A768" s="463"/>
      <c r="B768" s="502"/>
      <c r="C768" s="502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ht="12.75">
      <c r="A769" s="463"/>
      <c r="B769" s="502"/>
      <c r="C769" s="502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ht="12.75">
      <c r="A770" s="463"/>
      <c r="B770" s="502"/>
      <c r="C770" s="502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ht="12.75">
      <c r="A771" s="463"/>
      <c r="B771" s="502"/>
      <c r="C771" s="502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ht="12.75">
      <c r="A772" s="463"/>
      <c r="B772" s="502"/>
      <c r="C772" s="502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ht="12.75">
      <c r="A773" s="463"/>
      <c r="B773" s="502"/>
      <c r="C773" s="502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ht="12.75">
      <c r="A774" s="463"/>
      <c r="B774" s="502"/>
      <c r="C774" s="502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ht="12.75">
      <c r="A775" s="463"/>
      <c r="B775" s="502"/>
      <c r="C775" s="502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ht="12.75">
      <c r="A776" s="463"/>
      <c r="B776" s="502"/>
      <c r="C776" s="502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ht="12.75">
      <c r="A777" s="463"/>
      <c r="B777" s="502"/>
      <c r="C777" s="502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ht="12.75">
      <c r="A778" s="463"/>
      <c r="B778" s="502"/>
      <c r="C778" s="502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ht="12.75">
      <c r="A779" s="463"/>
      <c r="B779" s="502"/>
      <c r="C779" s="502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ht="12.75">
      <c r="A780" s="463"/>
      <c r="B780" s="502"/>
      <c r="C780" s="502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ht="12.75">
      <c r="A781" s="463"/>
      <c r="B781" s="502"/>
      <c r="C781" s="502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ht="12.75">
      <c r="A782" s="463"/>
      <c r="B782" s="502"/>
      <c r="C782" s="502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ht="12.75">
      <c r="A783" s="463"/>
      <c r="B783" s="502"/>
      <c r="C783" s="502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ht="12.75">
      <c r="A784" s="463"/>
      <c r="B784" s="502"/>
      <c r="C784" s="502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ht="12.75">
      <c r="A785" s="463"/>
      <c r="B785" s="502"/>
      <c r="C785" s="502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ht="12.75">
      <c r="A786" s="463"/>
      <c r="B786" s="502"/>
      <c r="C786" s="502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ht="12.75">
      <c r="A787" s="463"/>
      <c r="B787" s="502"/>
      <c r="C787" s="502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ht="12.75">
      <c r="A788" s="463"/>
      <c r="B788" s="502"/>
      <c r="C788" s="502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ht="12.75">
      <c r="A789" s="463"/>
      <c r="B789" s="502"/>
      <c r="C789" s="502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ht="12.75">
      <c r="A790" s="463"/>
      <c r="B790" s="502"/>
      <c r="C790" s="502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ht="12.75">
      <c r="A791" s="463"/>
      <c r="B791" s="502"/>
      <c r="C791" s="502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ht="12.75">
      <c r="A792" s="463"/>
      <c r="B792" s="502"/>
      <c r="C792" s="502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ht="12.75">
      <c r="A793" s="463"/>
      <c r="B793" s="502"/>
      <c r="C793" s="502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ht="12.75">
      <c r="A794" s="463"/>
      <c r="B794" s="502"/>
      <c r="C794" s="502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ht="12.75">
      <c r="A795" s="463"/>
      <c r="B795" s="502"/>
      <c r="C795" s="502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ht="12.75">
      <c r="A796" s="463"/>
      <c r="B796" s="502"/>
      <c r="C796" s="502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ht="12.75">
      <c r="A797" s="463"/>
      <c r="B797" s="502"/>
      <c r="C797" s="502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ht="12.75">
      <c r="A798" s="463"/>
      <c r="B798" s="502"/>
      <c r="C798" s="502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ht="12.75">
      <c r="A799" s="463"/>
      <c r="B799" s="502"/>
      <c r="C799" s="502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ht="12.75">
      <c r="A800" s="463"/>
      <c r="B800" s="502"/>
      <c r="C800" s="502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ht="12.75">
      <c r="A801" s="463"/>
      <c r="B801" s="502"/>
      <c r="C801" s="502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ht="12.75">
      <c r="A802" s="463"/>
      <c r="B802" s="502"/>
      <c r="C802" s="502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ht="12.75">
      <c r="A803" s="463"/>
      <c r="B803" s="502"/>
      <c r="C803" s="502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ht="12.75">
      <c r="A804" s="463"/>
      <c r="B804" s="502"/>
      <c r="C804" s="502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ht="12.75">
      <c r="A805" s="463"/>
      <c r="B805" s="502"/>
      <c r="C805" s="502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ht="12.75">
      <c r="A806" s="463"/>
      <c r="B806" s="502"/>
      <c r="C806" s="502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ht="12.75">
      <c r="A807" s="463"/>
      <c r="B807" s="502"/>
      <c r="C807" s="502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ht="12.75">
      <c r="A808" s="463"/>
      <c r="B808" s="502"/>
      <c r="C808" s="502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ht="12.75">
      <c r="A809" s="463"/>
      <c r="B809" s="502"/>
      <c r="C809" s="502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ht="12.75">
      <c r="A810" s="463"/>
      <c r="B810" s="502"/>
      <c r="C810" s="502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ht="12.75">
      <c r="A811" s="463"/>
      <c r="B811" s="502"/>
      <c r="C811" s="502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ht="12.75">
      <c r="A812" s="463"/>
      <c r="B812" s="502"/>
      <c r="C812" s="502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ht="12.75">
      <c r="A813" s="463"/>
      <c r="B813" s="502"/>
      <c r="C813" s="502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ht="12.75">
      <c r="A814" s="463"/>
      <c r="B814" s="502"/>
      <c r="C814" s="502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ht="12.75">
      <c r="A815" s="463"/>
      <c r="B815" s="502"/>
      <c r="C815" s="502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ht="12.75">
      <c r="A816" s="463"/>
      <c r="B816" s="502"/>
      <c r="C816" s="502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ht="12.75">
      <c r="A817" s="463"/>
      <c r="B817" s="502"/>
      <c r="C817" s="502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ht="12.75">
      <c r="A818" s="463"/>
      <c r="B818" s="502"/>
      <c r="C818" s="502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ht="12.75">
      <c r="A819" s="463"/>
      <c r="B819" s="502"/>
      <c r="C819" s="502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ht="12.75">
      <c r="A820" s="463"/>
      <c r="B820" s="502"/>
      <c r="C820" s="502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ht="12.75">
      <c r="A821" s="463"/>
      <c r="B821" s="502"/>
      <c r="C821" s="502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ht="12.75">
      <c r="A822" s="463"/>
      <c r="B822" s="502"/>
      <c r="C822" s="502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ht="12.75">
      <c r="A823" s="463"/>
      <c r="B823" s="502"/>
      <c r="C823" s="502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ht="12.75">
      <c r="A824" s="463"/>
      <c r="B824" s="502"/>
      <c r="C824" s="502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ht="12.75">
      <c r="A825" s="463"/>
      <c r="B825" s="502"/>
      <c r="C825" s="502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ht="12.75">
      <c r="A826" s="463"/>
      <c r="B826" s="502"/>
      <c r="C826" s="502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ht="12.75">
      <c r="A827" s="463"/>
      <c r="B827" s="502"/>
      <c r="C827" s="502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ht="12.75">
      <c r="A828" s="463"/>
      <c r="B828" s="502"/>
      <c r="C828" s="502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ht="12.75">
      <c r="A829" s="463"/>
      <c r="B829" s="502"/>
      <c r="C829" s="502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ht="12.75">
      <c r="A830" s="463"/>
      <c r="B830" s="502"/>
      <c r="C830" s="502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ht="12.75">
      <c r="A831" s="463"/>
      <c r="B831" s="502"/>
      <c r="C831" s="502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ht="12.75">
      <c r="A832" s="463"/>
      <c r="B832" s="502"/>
      <c r="C832" s="502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ht="12.75">
      <c r="A833" s="463"/>
      <c r="B833" s="502"/>
      <c r="C833" s="502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ht="12.75">
      <c r="A834" s="463"/>
      <c r="B834" s="502"/>
      <c r="C834" s="502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ht="12.75">
      <c r="A835" s="463"/>
      <c r="B835" s="502"/>
      <c r="C835" s="502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ht="12.75">
      <c r="A836" s="463"/>
      <c r="B836" s="502"/>
      <c r="C836" s="502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ht="12.75">
      <c r="A837" s="463"/>
      <c r="B837" s="502"/>
      <c r="C837" s="502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ht="12.75">
      <c r="A838" s="463"/>
      <c r="B838" s="502"/>
      <c r="C838" s="502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ht="12.75">
      <c r="A839" s="463"/>
      <c r="B839" s="502"/>
      <c r="C839" s="502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ht="12.75">
      <c r="A840" s="463"/>
      <c r="B840" s="502"/>
      <c r="C840" s="502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ht="12.75">
      <c r="A841" s="463"/>
      <c r="B841" s="502"/>
      <c r="C841" s="502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ht="12.75">
      <c r="A842" s="463"/>
      <c r="B842" s="502"/>
      <c r="C842" s="502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ht="12.75">
      <c r="A843" s="463"/>
      <c r="B843" s="502"/>
      <c r="C843" s="502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ht="12.75">
      <c r="A844" s="463"/>
      <c r="B844" s="502"/>
      <c r="C844" s="502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ht="12.75">
      <c r="A845" s="463"/>
      <c r="B845" s="502"/>
      <c r="C845" s="502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ht="12.75">
      <c r="A846" s="463"/>
      <c r="B846" s="502"/>
      <c r="C846" s="502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ht="12.75">
      <c r="A847" s="463"/>
      <c r="B847" s="502"/>
      <c r="C847" s="502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ht="12.75">
      <c r="A848" s="463"/>
      <c r="B848" s="502"/>
      <c r="C848" s="502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ht="12.75">
      <c r="A849" s="463"/>
      <c r="B849" s="502"/>
      <c r="C849" s="502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ht="12.75">
      <c r="A850" s="463"/>
      <c r="B850" s="502"/>
      <c r="C850" s="502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ht="12.75">
      <c r="A851" s="463"/>
      <c r="B851" s="502"/>
      <c r="C851" s="502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ht="12.75">
      <c r="A852" s="463"/>
      <c r="B852" s="502"/>
      <c r="C852" s="502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ht="12.75">
      <c r="A853" s="463"/>
      <c r="B853" s="502"/>
      <c r="C853" s="502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ht="12.75">
      <c r="A854" s="463"/>
      <c r="B854" s="502"/>
      <c r="C854" s="502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ht="12.75">
      <c r="A855" s="463"/>
      <c r="B855" s="502"/>
      <c r="C855" s="502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ht="12.75">
      <c r="A856" s="463"/>
      <c r="B856" s="502"/>
      <c r="C856" s="502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ht="12.75">
      <c r="A857" s="463"/>
      <c r="B857" s="502"/>
      <c r="C857" s="502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ht="12.75">
      <c r="A858" s="463"/>
      <c r="B858" s="502"/>
      <c r="C858" s="502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ht="12.75">
      <c r="A859" s="463"/>
      <c r="B859" s="502"/>
      <c r="C859" s="502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ht="12.75">
      <c r="A860" s="463"/>
      <c r="B860" s="502"/>
      <c r="C860" s="502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ht="12.75">
      <c r="A861" s="463"/>
      <c r="B861" s="502"/>
      <c r="C861" s="502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ht="12.75">
      <c r="A862" s="463"/>
      <c r="B862" s="502"/>
      <c r="C862" s="502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ht="12.75">
      <c r="A863" s="463"/>
      <c r="B863" s="502"/>
      <c r="C863" s="502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ht="12.75">
      <c r="A864" s="463"/>
      <c r="B864" s="502"/>
      <c r="C864" s="502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ht="12.75">
      <c r="A865" s="463"/>
      <c r="B865" s="502"/>
      <c r="C865" s="502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ht="12.75">
      <c r="A866" s="463"/>
      <c r="B866" s="502"/>
      <c r="C866" s="502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ht="12.75">
      <c r="A867" s="463"/>
      <c r="B867" s="502"/>
      <c r="C867" s="502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ht="12.75">
      <c r="A868" s="463"/>
      <c r="B868" s="502"/>
      <c r="C868" s="502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ht="12.75">
      <c r="A869" s="463"/>
      <c r="B869" s="502"/>
      <c r="C869" s="502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ht="12.75">
      <c r="A870" s="463"/>
      <c r="B870" s="502"/>
      <c r="C870" s="502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ht="12.75">
      <c r="A871" s="463"/>
      <c r="B871" s="502"/>
      <c r="C871" s="502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ht="12.75">
      <c r="A872" s="463"/>
      <c r="B872" s="502"/>
      <c r="C872" s="502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ht="12.75">
      <c r="A873" s="463"/>
      <c r="B873" s="502"/>
      <c r="C873" s="502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ht="12.75">
      <c r="A874" s="463"/>
      <c r="B874" s="502"/>
      <c r="C874" s="502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ht="12.75">
      <c r="A875" s="463"/>
      <c r="B875" s="502"/>
      <c r="C875" s="502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ht="12.75">
      <c r="A876" s="463"/>
      <c r="B876" s="502"/>
      <c r="C876" s="502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ht="12.75">
      <c r="A877" s="463"/>
      <c r="B877" s="502"/>
      <c r="C877" s="502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ht="12.75">
      <c r="A878" s="463"/>
      <c r="B878" s="502"/>
      <c r="C878" s="502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ht="12.75">
      <c r="A879" s="463"/>
      <c r="B879" s="502"/>
      <c r="C879" s="502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ht="12.75">
      <c r="A880" s="463"/>
      <c r="B880" s="502"/>
      <c r="C880" s="502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ht="12.75">
      <c r="A881" s="463"/>
      <c r="B881" s="502"/>
      <c r="C881" s="502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ht="12.75">
      <c r="A882" s="463"/>
      <c r="B882" s="502"/>
      <c r="C882" s="502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ht="12.75">
      <c r="A883" s="463"/>
      <c r="B883" s="502"/>
      <c r="C883" s="502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ht="12.75">
      <c r="A884" s="463"/>
      <c r="B884" s="502"/>
      <c r="C884" s="502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ht="12.75">
      <c r="A885" s="463"/>
      <c r="B885" s="502"/>
      <c r="C885" s="502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</sheetData>
  <sheetProtection/>
  <autoFilter ref="A6:D762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2010-01-27T09:28:05Z</cp:lastPrinted>
  <dcterms:created xsi:type="dcterms:W3CDTF">2000-12-30T17:06:54Z</dcterms:created>
  <dcterms:modified xsi:type="dcterms:W3CDTF">2010-01-27T09:28:58Z</dcterms:modified>
  <cp:category/>
  <cp:version/>
  <cp:contentType/>
  <cp:contentStatus/>
  <cp:revision>1</cp:revision>
</cp:coreProperties>
</file>